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2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gregbeech/Documents/Documents - Greg’s iMac - 1/Research/Pfizer/"/>
    </mc:Choice>
  </mc:AlternateContent>
  <xr:revisionPtr revIDLastSave="0" documentId="13_ncr:1_{49E1E3A1-F9EF-3046-9955-DADDD344EC22}" xr6:coauthVersionLast="47" xr6:coauthVersionMax="47" xr10:uidLastSave="{00000000-0000-0000-0000-000000000000}"/>
  <bookViews>
    <workbookView xWindow="-36220" yWindow="2460" windowWidth="34540" windowHeight="19900" xr2:uid="{E5E36CA1-EBB9-EA41-9F1A-EEB21D8D4BC8}"/>
  </bookViews>
  <sheets>
    <sheet name="Pfizer" sheetId="1" r:id="rId1"/>
    <sheet name="Share price history" sheetId="2" r:id="rId2"/>
  </sheets>
  <definedNames>
    <definedName name="_FY2017">'Share price history'!$B$1:$B$251</definedName>
    <definedName name="_FY2018">'Share price history'!$B$252:$B$502</definedName>
    <definedName name="_FY2019">'Share price history'!$B$503:$B$754</definedName>
    <definedName name="_FY2020">'Share price history'!$B$755:$B$1007</definedName>
    <definedName name="_FY2021">'Share price history'!$B$1008:$B$1259</definedName>
  </definedNames>
  <calcPr calcId="191029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83" i="1" l="1"/>
  <c r="F83" i="1"/>
  <c r="G83" i="1"/>
  <c r="H83" i="1"/>
  <c r="I83" i="1"/>
  <c r="D83" i="1"/>
  <c r="F164" i="1"/>
  <c r="F156" i="1"/>
  <c r="G169" i="1"/>
  <c r="G168" i="1"/>
  <c r="G34" i="1"/>
  <c r="G35" i="1"/>
  <c r="G27" i="1"/>
  <c r="E7" i="1"/>
  <c r="F7" i="1"/>
  <c r="G7" i="1"/>
  <c r="H7" i="1"/>
  <c r="I7" i="1"/>
  <c r="D7" i="1"/>
  <c r="I168" i="1"/>
  <c r="I166" i="1"/>
  <c r="I175" i="1"/>
  <c r="I169" i="1"/>
  <c r="H144" i="1"/>
  <c r="G144" i="1"/>
  <c r="F144" i="1"/>
  <c r="E144" i="1"/>
  <c r="D144" i="1"/>
  <c r="I35" i="1"/>
  <c r="I34" i="1"/>
  <c r="H21" i="1"/>
  <c r="F21" i="1"/>
  <c r="E21" i="1"/>
  <c r="D21" i="1"/>
  <c r="I30" i="1"/>
  <c r="I28" i="1"/>
  <c r="I27" i="1" s="1"/>
  <c r="I19" i="1"/>
  <c r="I145" i="1" s="1"/>
  <c r="I208" i="1"/>
  <c r="I209" i="1"/>
  <c r="F208" i="1"/>
  <c r="G208" i="1"/>
  <c r="H208" i="1"/>
  <c r="F209" i="1"/>
  <c r="G209" i="1"/>
  <c r="H209" i="1"/>
  <c r="E209" i="1"/>
  <c r="E208" i="1"/>
  <c r="I205" i="1"/>
  <c r="I207" i="1" s="1"/>
  <c r="H205" i="1"/>
  <c r="H207" i="1" s="1"/>
  <c r="G205" i="1"/>
  <c r="G207" i="1" s="1"/>
  <c r="F205" i="1"/>
  <c r="F207" i="1" s="1"/>
  <c r="E205" i="1"/>
  <c r="E207" i="1" s="1"/>
  <c r="I204" i="1"/>
  <c r="I203" i="1"/>
  <c r="I202" i="1"/>
  <c r="H204" i="1"/>
  <c r="H203" i="1"/>
  <c r="H202" i="1"/>
  <c r="G204" i="1"/>
  <c r="G203" i="1"/>
  <c r="G202" i="1"/>
  <c r="F204" i="1"/>
  <c r="F203" i="1"/>
  <c r="F202" i="1"/>
  <c r="E204" i="1"/>
  <c r="E203" i="1"/>
  <c r="E202" i="1"/>
  <c r="E169" i="1"/>
  <c r="E168" i="1"/>
  <c r="E175" i="1"/>
  <c r="E174" i="1"/>
  <c r="D174" i="1"/>
  <c r="D175" i="1"/>
  <c r="D169" i="1"/>
  <c r="D168" i="1"/>
  <c r="E158" i="1"/>
  <c r="D158" i="1"/>
  <c r="F35" i="1"/>
  <c r="F34" i="1"/>
  <c r="F27" i="1"/>
  <c r="F23" i="1" s="1"/>
  <c r="E35" i="1"/>
  <c r="E34" i="1"/>
  <c r="D35" i="1"/>
  <c r="D34" i="1"/>
  <c r="E27" i="1"/>
  <c r="E23" i="1" s="1"/>
  <c r="D27" i="1"/>
  <c r="D23" i="1" s="1"/>
  <c r="I85" i="1" l="1"/>
  <c r="H85" i="1"/>
  <c r="G85" i="1"/>
  <c r="D85" i="1"/>
  <c r="F85" i="1"/>
  <c r="I23" i="1"/>
  <c r="I22" i="1" s="1"/>
  <c r="E85" i="1"/>
  <c r="E210" i="1"/>
  <c r="I144" i="1"/>
  <c r="I210" i="1"/>
  <c r="G210" i="1"/>
  <c r="F210" i="1"/>
  <c r="H210" i="1"/>
  <c r="E186" i="1"/>
  <c r="I186" i="1"/>
  <c r="E187" i="1"/>
  <c r="I187" i="1"/>
  <c r="E188" i="1"/>
  <c r="I188" i="1"/>
  <c r="E189" i="1"/>
  <c r="I189" i="1"/>
  <c r="E190" i="1"/>
  <c r="F190" i="1"/>
  <c r="G190" i="1"/>
  <c r="H190" i="1"/>
  <c r="I190" i="1"/>
  <c r="E191" i="1"/>
  <c r="F191" i="1"/>
  <c r="G191" i="1"/>
  <c r="H191" i="1"/>
  <c r="I191" i="1"/>
  <c r="E192" i="1"/>
  <c r="F192" i="1"/>
  <c r="G192" i="1"/>
  <c r="H192" i="1"/>
  <c r="I192" i="1"/>
  <c r="D192" i="1"/>
  <c r="D191" i="1"/>
  <c r="D190" i="1"/>
  <c r="D189" i="1"/>
  <c r="D188" i="1"/>
  <c r="D187" i="1"/>
  <c r="D186" i="1"/>
  <c r="F169" i="1"/>
  <c r="F187" i="1" s="1"/>
  <c r="H166" i="1"/>
  <c r="H175" i="1"/>
  <c r="H189" i="1" s="1"/>
  <c r="H174" i="1"/>
  <c r="H188" i="1" s="1"/>
  <c r="G175" i="1"/>
  <c r="G189" i="1" s="1"/>
  <c r="G174" i="1"/>
  <c r="F175" i="1"/>
  <c r="F189" i="1" s="1"/>
  <c r="F174" i="1"/>
  <c r="F188" i="1" s="1"/>
  <c r="H169" i="1"/>
  <c r="H187" i="1" s="1"/>
  <c r="G187" i="1"/>
  <c r="H168" i="1"/>
  <c r="H186" i="1" s="1"/>
  <c r="G186" i="1"/>
  <c r="F168" i="1"/>
  <c r="F186" i="1" s="1"/>
  <c r="H156" i="1"/>
  <c r="I156" i="1"/>
  <c r="E151" i="1"/>
  <c r="F151" i="1"/>
  <c r="H151" i="1"/>
  <c r="I151" i="1"/>
  <c r="D151" i="1"/>
  <c r="E150" i="1"/>
  <c r="I150" i="1"/>
  <c r="D150" i="1"/>
  <c r="F143" i="1"/>
  <c r="G143" i="1"/>
  <c r="E145" i="1"/>
  <c r="F145" i="1"/>
  <c r="G145" i="1"/>
  <c r="H145" i="1"/>
  <c r="D145" i="1"/>
  <c r="E126" i="1"/>
  <c r="F126" i="1"/>
  <c r="G126" i="1"/>
  <c r="H126" i="1"/>
  <c r="I126" i="1"/>
  <c r="D126" i="1"/>
  <c r="E118" i="1"/>
  <c r="F118" i="1"/>
  <c r="G118" i="1"/>
  <c r="H118" i="1"/>
  <c r="I118" i="1"/>
  <c r="D118" i="1"/>
  <c r="E116" i="1"/>
  <c r="E138" i="1" s="1"/>
  <c r="F116" i="1"/>
  <c r="F138" i="1" s="1"/>
  <c r="G116" i="1"/>
  <c r="G138" i="1" s="1"/>
  <c r="H116" i="1"/>
  <c r="H138" i="1" s="1"/>
  <c r="I116" i="1"/>
  <c r="I138" i="1" s="1"/>
  <c r="D116" i="1"/>
  <c r="D138" i="1" s="1"/>
  <c r="E98" i="1"/>
  <c r="F98" i="1"/>
  <c r="G98" i="1"/>
  <c r="H98" i="1"/>
  <c r="I98" i="1"/>
  <c r="D98" i="1"/>
  <c r="E89" i="1"/>
  <c r="F89" i="1"/>
  <c r="G89" i="1"/>
  <c r="H89" i="1"/>
  <c r="I89" i="1"/>
  <c r="D89" i="1"/>
  <c r="E87" i="1"/>
  <c r="E147" i="1" s="1"/>
  <c r="E197" i="1" s="1"/>
  <c r="F87" i="1"/>
  <c r="F147" i="1" s="1"/>
  <c r="F197" i="1" s="1"/>
  <c r="G87" i="1"/>
  <c r="G147" i="1" s="1"/>
  <c r="G197" i="1" s="1"/>
  <c r="H87" i="1"/>
  <c r="H147" i="1" s="1"/>
  <c r="H197" i="1" s="1"/>
  <c r="I87" i="1"/>
  <c r="I147" i="1" s="1"/>
  <c r="I197" i="1" s="1"/>
  <c r="D87" i="1"/>
  <c r="D147" i="1" s="1"/>
  <c r="E51" i="1"/>
  <c r="H35" i="1"/>
  <c r="H34" i="1"/>
  <c r="H27" i="1"/>
  <c r="G23" i="1"/>
  <c r="E22" i="1"/>
  <c r="D22" i="1"/>
  <c r="F41" i="1"/>
  <c r="G41" i="1"/>
  <c r="H41" i="1"/>
  <c r="I41" i="1"/>
  <c r="F42" i="1"/>
  <c r="G42" i="1"/>
  <c r="H42" i="1"/>
  <c r="I42" i="1"/>
  <c r="H43" i="1"/>
  <c r="I43" i="1"/>
  <c r="F44" i="1"/>
  <c r="G44" i="1"/>
  <c r="H44" i="1"/>
  <c r="I44" i="1"/>
  <c r="F45" i="1"/>
  <c r="G45" i="1"/>
  <c r="H45" i="1"/>
  <c r="I45" i="1"/>
  <c r="F46" i="1"/>
  <c r="G46" i="1"/>
  <c r="H46" i="1"/>
  <c r="I46" i="1"/>
  <c r="F47" i="1"/>
  <c r="G47" i="1"/>
  <c r="H47" i="1"/>
  <c r="E41" i="1"/>
  <c r="E42" i="1"/>
  <c r="E44" i="1"/>
  <c r="E45" i="1"/>
  <c r="E46" i="1"/>
  <c r="E47" i="1"/>
  <c r="H20" i="1"/>
  <c r="H49" i="1" s="1"/>
  <c r="I20" i="1"/>
  <c r="I49" i="1" s="1"/>
  <c r="D20" i="1"/>
  <c r="D49" i="1" s="1"/>
  <c r="E52" i="1"/>
  <c r="F20" i="1"/>
  <c r="G20" i="1"/>
  <c r="G49" i="1" s="1"/>
  <c r="G22" i="1" l="1"/>
  <c r="G26" i="1" s="1"/>
  <c r="G57" i="1" s="1"/>
  <c r="H23" i="1"/>
  <c r="H22" i="1" s="1"/>
  <c r="G150" i="1"/>
  <c r="F22" i="1"/>
  <c r="H150" i="1"/>
  <c r="I143" i="1"/>
  <c r="E143" i="1"/>
  <c r="F150" i="1"/>
  <c r="G188" i="1"/>
  <c r="H143" i="1"/>
  <c r="D143" i="1"/>
  <c r="E136" i="1"/>
  <c r="I136" i="1"/>
  <c r="G136" i="1"/>
  <c r="D107" i="1"/>
  <c r="F107" i="1"/>
  <c r="D136" i="1"/>
  <c r="F136" i="1"/>
  <c r="E53" i="1"/>
  <c r="H136" i="1"/>
  <c r="I107" i="1"/>
  <c r="E107" i="1"/>
  <c r="G52" i="1"/>
  <c r="G107" i="1"/>
  <c r="F52" i="1"/>
  <c r="H107" i="1"/>
  <c r="H51" i="1"/>
  <c r="D52" i="1"/>
  <c r="I52" i="1"/>
  <c r="H52" i="1"/>
  <c r="I40" i="1"/>
  <c r="E40" i="1"/>
  <c r="I26" i="1"/>
  <c r="I57" i="1" s="1"/>
  <c r="I60" i="1" s="1"/>
  <c r="F49" i="1"/>
  <c r="H40" i="1"/>
  <c r="G40" i="1"/>
  <c r="D26" i="1"/>
  <c r="D57" i="1" s="1"/>
  <c r="E20" i="1"/>
  <c r="F40" i="1"/>
  <c r="H53" i="1" l="1"/>
  <c r="H55" i="1" s="1"/>
  <c r="I53" i="1"/>
  <c r="I55" i="1" s="1"/>
  <c r="H26" i="1"/>
  <c r="H57" i="1" s="1"/>
  <c r="H60" i="1" s="1"/>
  <c r="H213" i="1" s="1"/>
  <c r="I51" i="1"/>
  <c r="I213" i="1"/>
  <c r="I214" i="1"/>
  <c r="I216" i="1"/>
  <c r="I215" i="1"/>
  <c r="F51" i="1"/>
  <c r="G53" i="1"/>
  <c r="G55" i="1" s="1"/>
  <c r="F26" i="1"/>
  <c r="F57" i="1" s="1"/>
  <c r="F53" i="1"/>
  <c r="F55" i="1" s="1"/>
  <c r="G51" i="1"/>
  <c r="I139" i="1"/>
  <c r="I62" i="1"/>
  <c r="E55" i="1"/>
  <c r="I29" i="1"/>
  <c r="I33" i="1" s="1"/>
  <c r="I36" i="1" s="1"/>
  <c r="G29" i="1"/>
  <c r="G33" i="1" s="1"/>
  <c r="G36" i="1" s="1"/>
  <c r="D29" i="1"/>
  <c r="D33" i="1" s="1"/>
  <c r="D36" i="1" s="1"/>
  <c r="E49" i="1"/>
  <c r="E26" i="1"/>
  <c r="E57" i="1" s="1"/>
  <c r="H216" i="1" l="1"/>
  <c r="H29" i="1"/>
  <c r="H33" i="1" s="1"/>
  <c r="H36" i="1" s="1"/>
  <c r="H38" i="1" s="1"/>
  <c r="H141" i="1" s="1"/>
  <c r="H62" i="1"/>
  <c r="H215" i="1"/>
  <c r="H139" i="1"/>
  <c r="H214" i="1"/>
  <c r="F29" i="1"/>
  <c r="F33" i="1" s="1"/>
  <c r="F36" i="1" s="1"/>
  <c r="F149" i="1" s="1"/>
  <c r="I38" i="1"/>
  <c r="I141" i="1" s="1"/>
  <c r="I149" i="1"/>
  <c r="I165" i="1" s="1"/>
  <c r="I173" i="1" s="1"/>
  <c r="I181" i="1" s="1"/>
  <c r="G38" i="1"/>
  <c r="G141" i="1" s="1"/>
  <c r="G149" i="1"/>
  <c r="D38" i="1"/>
  <c r="D141" i="1" s="1"/>
  <c r="D149" i="1"/>
  <c r="E29" i="1"/>
  <c r="E33" i="1" s="1"/>
  <c r="E36" i="1" s="1"/>
  <c r="H149" i="1" l="1"/>
  <c r="H165" i="1" s="1"/>
  <c r="H173" i="1" s="1"/>
  <c r="H181" i="1" s="1"/>
  <c r="H185" i="1" s="1"/>
  <c r="H193" i="1" s="1"/>
  <c r="H195" i="1" s="1"/>
  <c r="F38" i="1"/>
  <c r="F141" i="1" s="1"/>
  <c r="E38" i="1"/>
  <c r="E141" i="1" s="1"/>
  <c r="E149" i="1"/>
  <c r="I185" i="1"/>
  <c r="I193" i="1" s="1"/>
  <c r="I195" i="1" s="1"/>
  <c r="G151" i="1"/>
  <c r="G165" i="1" s="1"/>
  <c r="G173" i="1" s="1"/>
  <c r="G181" i="1" s="1"/>
  <c r="G60" i="1"/>
  <c r="G216" i="1" s="1"/>
  <c r="G214" i="1" l="1"/>
  <c r="G139" i="1"/>
  <c r="G185" i="1"/>
  <c r="G193" i="1" s="1"/>
  <c r="G195" i="1" s="1"/>
  <c r="G213" i="1"/>
  <c r="G62" i="1"/>
  <c r="G215" i="1"/>
  <c r="F165" i="1"/>
  <c r="F173" i="1" s="1"/>
  <c r="F181" i="1" s="1"/>
  <c r="F60" i="1"/>
  <c r="F213" i="1" s="1"/>
  <c r="D156" i="1"/>
  <c r="D165" i="1" s="1"/>
  <c r="D173" i="1" s="1"/>
  <c r="D181" i="1" s="1"/>
  <c r="D60" i="1"/>
  <c r="D62" i="1" s="1"/>
  <c r="E156" i="1"/>
  <c r="E165" i="1" s="1"/>
  <c r="E173" i="1" s="1"/>
  <c r="E181" i="1" s="1"/>
  <c r="E60" i="1"/>
  <c r="E213" i="1" s="1"/>
  <c r="F214" i="1" l="1"/>
  <c r="E62" i="1"/>
  <c r="E139" i="1"/>
  <c r="E215" i="1"/>
  <c r="E214" i="1"/>
  <c r="D185" i="1"/>
  <c r="D193" i="1" s="1"/>
  <c r="D195" i="1" s="1"/>
  <c r="D183" i="1"/>
  <c r="E182" i="1" s="1"/>
  <c r="E183" i="1" s="1"/>
  <c r="F185" i="1"/>
  <c r="F193" i="1" s="1"/>
  <c r="F195" i="1" s="1"/>
  <c r="F183" i="1"/>
  <c r="G182" i="1" s="1"/>
  <c r="G183" i="1" s="1"/>
  <c r="H182" i="1" s="1"/>
  <c r="H183" i="1" s="1"/>
  <c r="I182" i="1" s="1"/>
  <c r="I183" i="1" s="1"/>
  <c r="E185" i="1"/>
  <c r="E193" i="1" s="1"/>
  <c r="E195" i="1" s="1"/>
  <c r="E216" i="1"/>
  <c r="F62" i="1"/>
  <c r="D139" i="1"/>
  <c r="F215" i="1"/>
  <c r="F216" i="1"/>
  <c r="F139" i="1"/>
  <c r="D218" i="1" l="1"/>
</calcChain>
</file>

<file path=xl/sharedStrings.xml><?xml version="1.0" encoding="utf-8"?>
<sst xmlns="http://schemas.openxmlformats.org/spreadsheetml/2006/main" count="190" uniqueCount="157">
  <si>
    <t>Pfizer Inc.</t>
  </si>
  <si>
    <t>December year-end</t>
  </si>
  <si>
    <t>FY2016</t>
  </si>
  <si>
    <t>FY2017</t>
  </si>
  <si>
    <t>FY2018</t>
  </si>
  <si>
    <t>FY2019</t>
  </si>
  <si>
    <t>FY2020</t>
  </si>
  <si>
    <t>FY2021</t>
  </si>
  <si>
    <t>1. Income statements</t>
  </si>
  <si>
    <t>Total revenue</t>
  </si>
  <si>
    <t>Internal medicine</t>
  </si>
  <si>
    <t>Oncology</t>
  </si>
  <si>
    <t>Hospital</t>
  </si>
  <si>
    <t>Vaccines</t>
  </si>
  <si>
    <t>Inflammation &amp; immunology</t>
  </si>
  <si>
    <t>Rare disease</t>
  </si>
  <si>
    <t>Consumer health</t>
  </si>
  <si>
    <t>Cost of sales</t>
  </si>
  <si>
    <t>Gross profit</t>
  </si>
  <si>
    <t>Revenue growth</t>
  </si>
  <si>
    <t>Gross profit margin</t>
  </si>
  <si>
    <t>Operating expenses</t>
  </si>
  <si>
    <t>Research &amp; development</t>
  </si>
  <si>
    <t>Selling &amp; administration expenses</t>
  </si>
  <si>
    <t>EBITDA</t>
  </si>
  <si>
    <t>Depreciation</t>
  </si>
  <si>
    <t>Amortisation</t>
  </si>
  <si>
    <t>Gain on completion of Consumer Healthcare JV</t>
  </si>
  <si>
    <t>Profit before taxation</t>
  </si>
  <si>
    <t>Restructuring charges &amp; acquisition costs</t>
  </si>
  <si>
    <t>Other income/deductions</t>
  </si>
  <si>
    <t>Current taxation</t>
  </si>
  <si>
    <t>Deferred taxation</t>
  </si>
  <si>
    <t>Profit for the year</t>
  </si>
  <si>
    <t>Discontinued operations</t>
  </si>
  <si>
    <t>Discontinued operations (net of tax)</t>
  </si>
  <si>
    <t>Profit after tax (continuing operations)</t>
  </si>
  <si>
    <t>Annual change in selling &amp; administration costs</t>
  </si>
  <si>
    <t>Research &amp; development expenditure/revenue</t>
  </si>
  <si>
    <t>Annual change in total operating expenses</t>
  </si>
  <si>
    <t>JAWS ratio</t>
  </si>
  <si>
    <t>EBITDA/revenue</t>
  </si>
  <si>
    <t>Effective tax rate (continuing operations)</t>
  </si>
  <si>
    <t>2. Balance sheets</t>
  </si>
  <si>
    <t>US$ millions</t>
  </si>
  <si>
    <t>Current assets</t>
  </si>
  <si>
    <t>Cash &amp; cash equivalents</t>
  </si>
  <si>
    <t>Short-term investments</t>
  </si>
  <si>
    <t>Trade receivables</t>
  </si>
  <si>
    <t>Inventories</t>
  </si>
  <si>
    <t>Other current assets</t>
  </si>
  <si>
    <t>Non-current assets</t>
  </si>
  <si>
    <t>Equity-method investments</t>
  </si>
  <si>
    <t>Long-term investments</t>
  </si>
  <si>
    <t>Property, plant &amp; equipment</t>
  </si>
  <si>
    <t>Intangible assets</t>
  </si>
  <si>
    <t>Goodwill</t>
  </si>
  <si>
    <t>Deferred tax assets</t>
  </si>
  <si>
    <t>Other non-current assets</t>
  </si>
  <si>
    <t>Total assets</t>
  </si>
  <si>
    <t>Preferred stock</t>
  </si>
  <si>
    <t>Common stock</t>
  </si>
  <si>
    <t>Treasury stock</t>
  </si>
  <si>
    <t>Retained earnings</t>
  </si>
  <si>
    <t>Non-controlling interests</t>
  </si>
  <si>
    <t>Total equity</t>
  </si>
  <si>
    <t>Additional paid-in capital</t>
  </si>
  <si>
    <t>Other comprehensive losses</t>
  </si>
  <si>
    <t>Non-current liabilities</t>
  </si>
  <si>
    <t>Long-term debt</t>
  </si>
  <si>
    <t>Pension benefit obligations</t>
  </si>
  <si>
    <t>Other taxes payable</t>
  </si>
  <si>
    <t>Other non-current liabilities</t>
  </si>
  <si>
    <t>Current liabilities</t>
  </si>
  <si>
    <t>Short-term borrowings</t>
  </si>
  <si>
    <t>Trade payables</t>
  </si>
  <si>
    <t>Dividends payable</t>
  </si>
  <si>
    <t>Taxation</t>
  </si>
  <si>
    <t>Accrued compensation benefits</t>
  </si>
  <si>
    <t>Other current liabilities</t>
  </si>
  <si>
    <t>Total equity &amp; liabilities</t>
  </si>
  <si>
    <t>Debt equity ratio</t>
  </si>
  <si>
    <t>Debt to EBITDA</t>
  </si>
  <si>
    <t>EBIT before non-recurring items &amp; interest</t>
  </si>
  <si>
    <t>Interest paid</t>
  </si>
  <si>
    <t>EBITDA per above</t>
  </si>
  <si>
    <t>Impairments</t>
  </si>
  <si>
    <t>Share-based compensation expense</t>
  </si>
  <si>
    <t>Adjusted EBITDA</t>
  </si>
  <si>
    <t>ROE</t>
  </si>
  <si>
    <t>Trade receivable days</t>
  </si>
  <si>
    <t>Inventory days</t>
  </si>
  <si>
    <t>Trade payable days</t>
  </si>
  <si>
    <t>3. Cash flow statements</t>
  </si>
  <si>
    <t>Depreciation &amp; amortisation</t>
  </si>
  <si>
    <t>TCJA impact</t>
  </si>
  <si>
    <t>Gain on completion of Consumer Health JV</t>
  </si>
  <si>
    <t>Deferred tax</t>
  </si>
  <si>
    <t>Share-based compensation</t>
  </si>
  <si>
    <t>Benefit plan contributions in excess of expense</t>
  </si>
  <si>
    <t>Other adjustments</t>
  </si>
  <si>
    <t>Other assets</t>
  </si>
  <si>
    <t>Other liabilities</t>
  </si>
  <si>
    <t>Other tax accounts</t>
  </si>
  <si>
    <t>Net cash generated by continuing operations</t>
  </si>
  <si>
    <t>Net cash flows from discontinued operations</t>
  </si>
  <si>
    <t>Purchases of property, plant &amp; equipment</t>
  </si>
  <si>
    <t>Acquisitions</t>
  </si>
  <si>
    <t>Other investing activities</t>
  </si>
  <si>
    <t>Cash dividends paid</t>
  </si>
  <si>
    <t>Proceeds from stock options</t>
  </si>
  <si>
    <t>Other financing activities</t>
  </si>
  <si>
    <t>Exchange rate effects</t>
  </si>
  <si>
    <t>Net cash generated/utilised in operations</t>
  </si>
  <si>
    <t>Share buybacks</t>
  </si>
  <si>
    <t>Opening cash &amp; cash equivalents</t>
  </si>
  <si>
    <t>Cash &amp; cash equivalents at year-end</t>
  </si>
  <si>
    <t>Free cash flow</t>
  </si>
  <si>
    <t>Free cash flow/Adjusted EBITDA</t>
  </si>
  <si>
    <t># of shares in issue (millions)</t>
  </si>
  <si>
    <t>Essential health</t>
  </si>
  <si>
    <t>Consumer healthcare</t>
  </si>
  <si>
    <t>Loss on sale of HIS net assets</t>
  </si>
  <si>
    <t>3. Stock market performance</t>
  </si>
  <si>
    <t>Share prices</t>
  </si>
  <si>
    <t>Low</t>
  </si>
  <si>
    <t>High</t>
  </si>
  <si>
    <t>Average</t>
  </si>
  <si>
    <t>Year-end</t>
  </si>
  <si>
    <t>Market capitalisation at year-end</t>
  </si>
  <si>
    <t>Cash</t>
  </si>
  <si>
    <t>Debt</t>
  </si>
  <si>
    <t>Enterprise value</t>
  </si>
  <si>
    <t>EBITDA multiples</t>
  </si>
  <si>
    <t>5-year average EBITDA multiple</t>
  </si>
  <si>
    <t>Pfizer centreone</t>
  </si>
  <si>
    <t>Deferred revenue</t>
  </si>
  <si>
    <t>Post retirement benefit obligations</t>
  </si>
  <si>
    <t>Lyrica (Internal medicine)</t>
  </si>
  <si>
    <t>Viagra (Internal medicine)</t>
  </si>
  <si>
    <t>Prevnar (Vaccine)</t>
  </si>
  <si>
    <t>Ibrance (Oncology)</t>
  </si>
  <si>
    <t>Sutent (Oncology)</t>
  </si>
  <si>
    <t>Enbrel (Inflammation &amp; immunology)</t>
  </si>
  <si>
    <t>Lipitor (Essential health)</t>
  </si>
  <si>
    <t>Premarin (Essential health)</t>
  </si>
  <si>
    <t>% of total revenue</t>
  </si>
  <si>
    <t>Xeljanz (Inflammation &amp; immunology)</t>
  </si>
  <si>
    <t>Eliquis (Internal medicine)</t>
  </si>
  <si>
    <t>Champix (Internal medicine)</t>
  </si>
  <si>
    <t>Norvasc (Essential health)</t>
  </si>
  <si>
    <t>1.1 Top selling products (&gt;US$1billion at any point)</t>
  </si>
  <si>
    <t>Upjohn</t>
  </si>
  <si>
    <t>Xtandi (Oncology)</t>
  </si>
  <si>
    <t>Vyndaqel (Rare disease)</t>
  </si>
  <si>
    <t xml:space="preserve">Comirnaty (Vaccine) </t>
  </si>
  <si>
    <t>Inlyta (Oncology)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</si>
</sst>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%"/>
    <numFmt numFmtId="165" formatCode="0.0"/>
    <numFmt numFmtId="166" formatCode="[$-409]d\-mmm\-yy;@"/>
    <numFmt numFmtId="167" formatCode="&quot;$&quot;#,##0.00"/>
  </numFmts>
  <fonts count="6" x14ac:knownFonts="1">
    <font>
      <sz val="11"/>
      <color theme="1"/>
      <name val="Arial"/>
      <family val="2"/>
    </font>
    <font>
      <sz val="12"/>
      <color theme="1"/>
      <name val="Calibri"/>
      <family val="2"/>
      <scheme val="minor"/>
    </font>
    <font>
      <i/>
      <sz val="11"/>
      <color theme="1"/>
      <name val="Arial"/>
      <family val="2"/>
    </font>
    <font>
      <b/>
      <sz val="11"/>
      <color theme="1"/>
      <name val="Arial"/>
      <family val="2"/>
    </font>
    <font>
      <sz val="8"/>
      <name val="Arial"/>
      <family val="2"/>
    </font>
    <font>
      <b/>
      <u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0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right"/>
    </xf>
    <xf numFmtId="0" fontId="5" fillId="0" borderId="0" xfId="0" applyFont="1"/>
    <xf numFmtId="3" fontId="0" fillId="0" borderId="0" xfId="0" applyNumberFormat="1"/>
    <xf numFmtId="3" fontId="0" fillId="0" borderId="1" xfId="0" applyNumberFormat="1" applyBorder="1"/>
    <xf numFmtId="0" fontId="0" fillId="0" borderId="1" xfId="0" applyBorder="1"/>
    <xf numFmtId="0" fontId="0" fillId="0" borderId="0" xfId="0" applyAlignment="1">
      <alignment horizontal="left" indent="1"/>
    </xf>
    <xf numFmtId="9" fontId="0" fillId="0" borderId="0" xfId="1" applyFont="1"/>
    <xf numFmtId="164" fontId="0" fillId="0" borderId="0" xfId="1" applyNumberFormat="1" applyFont="1"/>
    <xf numFmtId="164" fontId="2" fillId="0" borderId="0" xfId="1" applyNumberFormat="1" applyFont="1"/>
    <xf numFmtId="0" fontId="0" fillId="0" borderId="0" xfId="0" applyAlignment="1">
      <alignment horizontal="left"/>
    </xf>
    <xf numFmtId="0" fontId="0" fillId="0" borderId="0" xfId="0" applyFont="1"/>
    <xf numFmtId="3" fontId="0" fillId="0" borderId="2" xfId="0" applyNumberFormat="1" applyBorder="1"/>
    <xf numFmtId="0" fontId="3" fillId="0" borderId="0" xfId="0" applyFont="1" applyAlignment="1">
      <alignment horizontal="left"/>
    </xf>
    <xf numFmtId="3" fontId="3" fillId="0" borderId="0" xfId="0" applyNumberFormat="1" applyFont="1" applyAlignment="1">
      <alignment horizontal="right"/>
    </xf>
    <xf numFmtId="165" fontId="0" fillId="0" borderId="0" xfId="0" applyNumberFormat="1"/>
    <xf numFmtId="3" fontId="0" fillId="0" borderId="0" xfId="1" applyNumberFormat="1" applyFont="1"/>
    <xf numFmtId="3" fontId="0" fillId="0" borderId="0" xfId="0" applyNumberFormat="1" applyBorder="1"/>
    <xf numFmtId="0" fontId="0" fillId="0" borderId="0" xfId="0" applyBorder="1"/>
    <xf numFmtId="166" fontId="0" fillId="0" borderId="0" xfId="0" applyNumberFormat="1" applyAlignment="1">
      <alignment vertical="top"/>
    </xf>
    <xf numFmtId="167" fontId="0" fillId="0" borderId="0" xfId="0" applyNumberFormat="1" applyAlignment="1">
      <alignment vertical="top"/>
    </xf>
    <xf numFmtId="167" fontId="0" fillId="0" borderId="0" xfId="0" applyNumberFormat="1"/>
    <xf numFmtId="0" fontId="0" fillId="2" borderId="0" xfId="0" applyFill="1"/>
    <xf numFmtId="3" fontId="0" fillId="2" borderId="0" xfId="0" applyNumberFormat="1" applyFill="1"/>
    <xf numFmtId="165" fontId="0" fillId="0" borderId="3" xfId="0" applyNumberFormat="1" applyBorder="1"/>
    <xf numFmtId="3" fontId="5" fillId="0" borderId="0" xfId="0" applyNumberFormat="1" applyFont="1"/>
    <xf numFmtId="3" fontId="0" fillId="0" borderId="2" xfId="1" applyNumberFormat="1" applyFont="1" applyBorder="1"/>
    <xf numFmtId="3" fontId="0" fillId="0" borderId="0" xfId="1" applyNumberFormat="1" applyFont="1" applyAlignment="1">
      <alignment horizontal="right"/>
    </xf>
  </cellXfs>
  <cellStyles count="2">
    <cellStyle name="Normal" xfId="0" builtinId="0" customBuiltin="1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/>
              <a:t>Pfizer</a:t>
            </a:r>
            <a:r>
              <a:rPr lang="en-US" b="1" baseline="0"/>
              <a:t> revenue</a:t>
            </a:r>
            <a:endParaRPr lang="en-US" b="1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cat>
            <c:strRef>
              <c:f>Pfizer!$D$3:$I$3</c:f>
              <c:strCache>
                <c:ptCount val="6"/>
                <c:pt idx="0">
                  <c:v>FY2016</c:v>
                </c:pt>
                <c:pt idx="1">
                  <c:v>FY2017</c:v>
                </c:pt>
                <c:pt idx="2">
                  <c:v>FY2018</c:v>
                </c:pt>
                <c:pt idx="3">
                  <c:v>FY2019</c:v>
                </c:pt>
                <c:pt idx="4">
                  <c:v>FY2020</c:v>
                </c:pt>
                <c:pt idx="5">
                  <c:v>FY2021</c:v>
                </c:pt>
              </c:strCache>
            </c:strRef>
          </c:cat>
          <c:val>
            <c:numRef>
              <c:f>Pfizer!$D$4:$I$4</c:f>
              <c:numCache>
                <c:formatCode>General</c:formatCode>
                <c:ptCount val="6"/>
              </c:numCache>
            </c:numRef>
          </c:val>
          <c:extLst>
            <c:ext xmlns:c16="http://schemas.microsoft.com/office/drawing/2014/chart" uri="{C3380CC4-5D6E-409C-BE32-E72D297353CC}">
              <c16:uniqueId val="{00000000-761F-1744-BD3B-249AD1A8C92B}"/>
            </c:ext>
          </c:extLst>
        </c:ser>
        <c:ser>
          <c:idx val="3"/>
          <c:order val="1"/>
          <c:spPr>
            <a:solidFill>
              <a:schemeClr val="accent1">
                <a:lumMod val="75000"/>
              </a:schemeClr>
            </a:solidFill>
            <a:ln>
              <a:noFill/>
            </a:ln>
            <a:effectLst/>
          </c:spPr>
          <c:invertIfNegative val="0"/>
          <c:cat>
            <c:strRef>
              <c:f>Pfizer!$D$3:$I$3</c:f>
              <c:strCache>
                <c:ptCount val="6"/>
                <c:pt idx="0">
                  <c:v>FY2016</c:v>
                </c:pt>
                <c:pt idx="1">
                  <c:v>FY2017</c:v>
                </c:pt>
                <c:pt idx="2">
                  <c:v>FY2018</c:v>
                </c:pt>
                <c:pt idx="3">
                  <c:v>FY2019</c:v>
                </c:pt>
                <c:pt idx="4">
                  <c:v>FY2020</c:v>
                </c:pt>
                <c:pt idx="5">
                  <c:v>FY2021</c:v>
                </c:pt>
              </c:strCache>
            </c:strRef>
          </c:cat>
          <c:val>
            <c:numRef>
              <c:f>Pfizer!$D$7:$I$7</c:f>
              <c:numCache>
                <c:formatCode>#,##0</c:formatCode>
                <c:ptCount val="6"/>
                <c:pt idx="0">
                  <c:v>52823</c:v>
                </c:pt>
                <c:pt idx="1">
                  <c:v>52545</c:v>
                </c:pt>
                <c:pt idx="2">
                  <c:v>53647</c:v>
                </c:pt>
                <c:pt idx="3">
                  <c:v>51751</c:v>
                </c:pt>
                <c:pt idx="4">
                  <c:v>41909</c:v>
                </c:pt>
                <c:pt idx="5">
                  <c:v>81288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61F-1744-BD3B-249AD1A8C9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752838496"/>
        <c:axId val="818411120"/>
      </c:barChart>
      <c:catAx>
        <c:axId val="752838496"/>
        <c:scaling>
          <c:orientation val="minMax"/>
        </c:scaling>
        <c:delete val="0"/>
        <c:axPos val="b"/>
        <c:majorGridlines>
          <c:spPr>
            <a:ln w="6350" cap="flat" cmpd="sng" algn="ctr">
              <a:solidFill>
                <a:schemeClr val="tx1"/>
              </a:solidFill>
              <a:round/>
            </a:ln>
            <a:effectLst/>
          </c:spPr>
        </c:majorGridlines>
        <c:minorGridlines>
          <c:spPr>
            <a:ln w="3175" cap="flat" cmpd="sng" algn="ctr">
              <a:solidFill>
                <a:schemeClr val="tx1"/>
              </a:solidFill>
              <a:round/>
            </a:ln>
            <a:effectLst/>
          </c:spPr>
        </c:min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18411120"/>
        <c:crosses val="autoZero"/>
        <c:auto val="1"/>
        <c:lblAlgn val="ctr"/>
        <c:lblOffset val="100"/>
        <c:noMultiLvlLbl val="0"/>
      </c:catAx>
      <c:valAx>
        <c:axId val="818411120"/>
        <c:scaling>
          <c:orientation val="minMax"/>
        </c:scaling>
        <c:delete val="0"/>
        <c:axPos val="l"/>
        <c:majorGridlines>
          <c:spPr>
            <a:ln w="6350" cap="flat" cmpd="sng" algn="ctr">
              <a:solidFill>
                <a:schemeClr val="tx1"/>
              </a:solidFill>
              <a:round/>
            </a:ln>
            <a:effectLst/>
          </c:spPr>
        </c:majorGridlines>
        <c:minorGridlines>
          <c:spPr>
            <a:ln w="3175" cap="flat" cmpd="sng" algn="ctr">
              <a:solidFill>
                <a:schemeClr val="tx1"/>
              </a:solidFill>
              <a:round/>
            </a:ln>
            <a:effectLst/>
          </c:spPr>
        </c:min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USD</a:t>
                </a:r>
                <a:r>
                  <a:rPr lang="en-US" b="1" baseline="0"/>
                  <a:t> millions</a:t>
                </a:r>
                <a:endParaRPr lang="en-US" b="1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5283849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blipFill>
      <a:blip xmlns:r="http://schemas.openxmlformats.org/officeDocument/2006/relationships" r:embed="rId3"/>
      <a:tile tx="0" ty="0" sx="100000" sy="100000" flip="none" algn="tl"/>
    </a:blipFill>
    <a:ln w="1587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/>
              <a:t>Pfizer</a:t>
            </a:r>
            <a:r>
              <a:rPr lang="en-US" b="1" baseline="0"/>
              <a:t> EBITDA (adjusted)</a:t>
            </a:r>
            <a:endParaRPr lang="en-US" b="1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cat>
            <c:strRef>
              <c:f>Pfizer!$D$3:$I$3</c:f>
              <c:strCache>
                <c:ptCount val="6"/>
                <c:pt idx="0">
                  <c:v>FY2016</c:v>
                </c:pt>
                <c:pt idx="1">
                  <c:v>FY2017</c:v>
                </c:pt>
                <c:pt idx="2">
                  <c:v>FY2018</c:v>
                </c:pt>
                <c:pt idx="3">
                  <c:v>FY2019</c:v>
                </c:pt>
                <c:pt idx="4">
                  <c:v>FY2020</c:v>
                </c:pt>
                <c:pt idx="5">
                  <c:v>FY2021</c:v>
                </c:pt>
              </c:strCache>
            </c:strRef>
          </c:cat>
          <c:val>
            <c:numRef>
              <c:f>Pfizer!$D$4:$I$4</c:f>
              <c:numCache>
                <c:formatCode>General</c:formatCode>
                <c:ptCount val="6"/>
              </c:numCache>
            </c:numRef>
          </c:val>
          <c:extLst>
            <c:ext xmlns:c16="http://schemas.microsoft.com/office/drawing/2014/chart" uri="{C3380CC4-5D6E-409C-BE32-E72D297353CC}">
              <c16:uniqueId val="{00000001-5742-8542-A736-88F05E2A7DC9}"/>
            </c:ext>
          </c:extLst>
        </c:ser>
        <c:ser>
          <c:idx val="3"/>
          <c:order val="1"/>
          <c:spPr>
            <a:solidFill>
              <a:schemeClr val="accent1">
                <a:lumMod val="75000"/>
              </a:schemeClr>
            </a:solidFill>
            <a:ln>
              <a:noFill/>
            </a:ln>
            <a:effectLst/>
          </c:spPr>
          <c:invertIfNegative val="0"/>
          <c:cat>
            <c:strRef>
              <c:f>Pfizer!$D$3:$I$3</c:f>
              <c:strCache>
                <c:ptCount val="6"/>
                <c:pt idx="0">
                  <c:v>FY2016</c:v>
                </c:pt>
                <c:pt idx="1">
                  <c:v>FY2017</c:v>
                </c:pt>
                <c:pt idx="2">
                  <c:v>FY2018</c:v>
                </c:pt>
                <c:pt idx="3">
                  <c:v>FY2019</c:v>
                </c:pt>
                <c:pt idx="4">
                  <c:v>FY2020</c:v>
                </c:pt>
                <c:pt idx="5">
                  <c:v>FY2021</c:v>
                </c:pt>
              </c:strCache>
            </c:strRef>
          </c:cat>
          <c:val>
            <c:numRef>
              <c:f>Pfizer!$D$60:$I$60</c:f>
              <c:numCache>
                <c:formatCode>#,##0</c:formatCode>
                <c:ptCount val="6"/>
                <c:pt idx="0">
                  <c:v>19586</c:v>
                </c:pt>
                <c:pt idx="1">
                  <c:v>22052</c:v>
                </c:pt>
                <c:pt idx="2">
                  <c:v>24971</c:v>
                </c:pt>
                <c:pt idx="3">
                  <c:v>21612</c:v>
                </c:pt>
                <c:pt idx="4">
                  <c:v>17316</c:v>
                </c:pt>
                <c:pt idx="5">
                  <c:v>33229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742-8542-A736-88F05E2A7D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30"/>
        <c:axId val="752838496"/>
        <c:axId val="818411120"/>
      </c:barChart>
      <c:catAx>
        <c:axId val="752838496"/>
        <c:scaling>
          <c:orientation val="minMax"/>
        </c:scaling>
        <c:delete val="0"/>
        <c:axPos val="b"/>
        <c:majorGridlines>
          <c:spPr>
            <a:ln w="6350" cap="flat" cmpd="sng" algn="ctr">
              <a:solidFill>
                <a:schemeClr val="tx1"/>
              </a:solidFill>
              <a:round/>
            </a:ln>
            <a:effectLst/>
          </c:spPr>
        </c:majorGridlines>
        <c:minorGridlines>
          <c:spPr>
            <a:ln w="3175" cap="flat" cmpd="sng" algn="ctr">
              <a:solidFill>
                <a:schemeClr val="tx1"/>
              </a:solidFill>
              <a:round/>
            </a:ln>
            <a:effectLst/>
          </c:spPr>
        </c:min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18411120"/>
        <c:crosses val="autoZero"/>
        <c:auto val="1"/>
        <c:lblAlgn val="ctr"/>
        <c:lblOffset val="100"/>
        <c:noMultiLvlLbl val="0"/>
      </c:catAx>
      <c:valAx>
        <c:axId val="818411120"/>
        <c:scaling>
          <c:orientation val="minMax"/>
        </c:scaling>
        <c:delete val="0"/>
        <c:axPos val="l"/>
        <c:majorGridlines>
          <c:spPr>
            <a:ln w="6350" cap="flat" cmpd="sng" algn="ctr">
              <a:solidFill>
                <a:schemeClr val="tx1"/>
              </a:solidFill>
              <a:round/>
            </a:ln>
            <a:effectLst/>
          </c:spPr>
        </c:majorGridlines>
        <c:minorGridlines>
          <c:spPr>
            <a:ln w="3175" cap="flat" cmpd="sng" algn="ctr">
              <a:solidFill>
                <a:schemeClr val="tx1"/>
              </a:solidFill>
              <a:round/>
            </a:ln>
            <a:effectLst/>
          </c:spPr>
        </c:min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USD</a:t>
                </a:r>
                <a:r>
                  <a:rPr lang="en-US" b="1" baseline="0"/>
                  <a:t> millions</a:t>
                </a:r>
                <a:endParaRPr lang="en-US" b="1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5283849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blipFill>
      <a:blip xmlns:r="http://schemas.openxmlformats.org/officeDocument/2006/relationships" r:embed="rId3"/>
      <a:tile tx="0" ty="0" sx="100000" sy="100000" flip="none" algn="tl"/>
    </a:blipFill>
    <a:ln w="1587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/>
              <a:t>Pfizer</a:t>
            </a:r>
            <a:r>
              <a:rPr lang="en-US" b="1" baseline="0"/>
              <a:t> market value</a:t>
            </a:r>
            <a:endParaRPr lang="en-US" b="1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cat>
            <c:strRef>
              <c:f>Pfizer!$E$3:$I$3</c:f>
              <c:strCache>
                <c:ptCount val="5"/>
                <c:pt idx="0">
                  <c:v>FY2017</c:v>
                </c:pt>
                <c:pt idx="1">
                  <c:v>FY2018</c:v>
                </c:pt>
                <c:pt idx="2">
                  <c:v>FY2019</c:v>
                </c:pt>
                <c:pt idx="3">
                  <c:v>FY2020</c:v>
                </c:pt>
                <c:pt idx="4">
                  <c:v>FY2021</c:v>
                </c:pt>
              </c:strCache>
            </c:strRef>
          </c:cat>
          <c:val>
            <c:numRef>
              <c:f>Pfizer!$E$4:$I$4</c:f>
              <c:numCache>
                <c:formatCode>General</c:formatCode>
                <c:ptCount val="5"/>
              </c:numCache>
            </c:numRef>
          </c:val>
          <c:extLst>
            <c:ext xmlns:c16="http://schemas.microsoft.com/office/drawing/2014/chart" uri="{C3380CC4-5D6E-409C-BE32-E72D297353CC}">
              <c16:uniqueId val="{00000001-4E6F-EC4E-98FD-968EF0685E0B}"/>
            </c:ext>
          </c:extLst>
        </c:ser>
        <c:ser>
          <c:idx val="3"/>
          <c:order val="1"/>
          <c:spPr>
            <a:solidFill>
              <a:srgbClr val="C00000"/>
            </a:solidFill>
            <a:ln>
              <a:noFill/>
            </a:ln>
            <a:effectLst/>
          </c:spPr>
          <c:invertIfNegative val="0"/>
          <c:cat>
            <c:strRef>
              <c:f>Pfizer!$E$3:$I$3</c:f>
              <c:strCache>
                <c:ptCount val="5"/>
                <c:pt idx="0">
                  <c:v>FY2017</c:v>
                </c:pt>
                <c:pt idx="1">
                  <c:v>FY2018</c:v>
                </c:pt>
                <c:pt idx="2">
                  <c:v>FY2019</c:v>
                </c:pt>
                <c:pt idx="3">
                  <c:v>FY2020</c:v>
                </c:pt>
                <c:pt idx="4">
                  <c:v>FY2021</c:v>
                </c:pt>
              </c:strCache>
            </c:strRef>
          </c:cat>
          <c:val>
            <c:numRef>
              <c:f>Pfizer!$E$207:$I$207</c:f>
              <c:numCache>
                <c:formatCode>#,##0</c:formatCode>
                <c:ptCount val="5"/>
                <c:pt idx="0">
                  <c:v>204361.84690182999</c:v>
                </c:pt>
                <c:pt idx="1">
                  <c:v>229733.68221020003</c:v>
                </c:pt>
                <c:pt idx="2">
                  <c:v>206039.3126457</c:v>
                </c:pt>
                <c:pt idx="3">
                  <c:v>205312.54156370999</c:v>
                </c:pt>
                <c:pt idx="4">
                  <c:v>332058.60911254998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E6F-EC4E-98FD-968EF0685E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30"/>
        <c:axId val="752838496"/>
        <c:axId val="818411120"/>
      </c:barChart>
      <c:catAx>
        <c:axId val="752838496"/>
        <c:scaling>
          <c:orientation val="minMax"/>
        </c:scaling>
        <c:delete val="0"/>
        <c:axPos val="b"/>
        <c:majorGridlines>
          <c:spPr>
            <a:ln w="6350" cap="flat" cmpd="sng" algn="ctr">
              <a:solidFill>
                <a:schemeClr val="tx1"/>
              </a:solidFill>
              <a:round/>
            </a:ln>
            <a:effectLst/>
          </c:spPr>
        </c:majorGridlines>
        <c:minorGridlines>
          <c:spPr>
            <a:ln w="3175" cap="flat" cmpd="sng" algn="ctr">
              <a:solidFill>
                <a:schemeClr val="tx1"/>
              </a:solidFill>
              <a:round/>
            </a:ln>
            <a:effectLst/>
          </c:spPr>
        </c:min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18411120"/>
        <c:crosses val="autoZero"/>
        <c:auto val="1"/>
        <c:lblAlgn val="ctr"/>
        <c:lblOffset val="100"/>
        <c:noMultiLvlLbl val="0"/>
      </c:catAx>
      <c:valAx>
        <c:axId val="818411120"/>
        <c:scaling>
          <c:orientation val="minMax"/>
        </c:scaling>
        <c:delete val="0"/>
        <c:axPos val="l"/>
        <c:majorGridlines>
          <c:spPr>
            <a:ln w="6350" cap="flat" cmpd="sng" algn="ctr">
              <a:solidFill>
                <a:schemeClr val="tx1"/>
              </a:solidFill>
              <a:round/>
            </a:ln>
            <a:effectLst/>
          </c:spPr>
        </c:majorGridlines>
        <c:minorGridlines>
          <c:spPr>
            <a:ln w="3175" cap="flat" cmpd="sng" algn="ctr">
              <a:solidFill>
                <a:schemeClr val="tx1"/>
              </a:solidFill>
              <a:round/>
            </a:ln>
            <a:effectLst/>
          </c:spPr>
        </c:min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USD</a:t>
                </a:r>
                <a:r>
                  <a:rPr lang="en-US" b="1" baseline="0"/>
                  <a:t> millions</a:t>
                </a:r>
                <a:endParaRPr lang="en-US" b="1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5283849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blipFill>
      <a:blip xmlns:r="http://schemas.openxmlformats.org/officeDocument/2006/relationships" r:embed="rId3"/>
      <a:tile tx="0" ty="0" sx="100000" sy="100000" flip="none" algn="tl"/>
    </a:blipFill>
    <a:ln w="1587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/>
              <a:t>Pfizer</a:t>
            </a:r>
            <a:r>
              <a:rPr lang="en-US" b="1" baseline="0"/>
              <a:t> share price history</a:t>
            </a:r>
            <a:endParaRPr lang="en-US" b="1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 w="3175">
              <a:solidFill>
                <a:schemeClr val="accent1">
                  <a:lumMod val="75000"/>
                </a:schemeClr>
              </a:solidFill>
            </a:ln>
            <a:effectLst/>
          </c:spPr>
          <c:invertIfNegative val="0"/>
          <c:cat>
            <c:numRef>
              <c:f>'Share price history'!$A$1:$A$1291</c:f>
              <c:numCache>
                <c:formatCode>[$-409]d\-mmm\-yy;@</c:formatCode>
                <c:ptCount val="1291"/>
                <c:pt idx="0">
                  <c:v>42738</c:v>
                </c:pt>
                <c:pt idx="1">
                  <c:v>42739</c:v>
                </c:pt>
                <c:pt idx="2">
                  <c:v>42740</c:v>
                </c:pt>
                <c:pt idx="3">
                  <c:v>42741</c:v>
                </c:pt>
                <c:pt idx="4">
                  <c:v>42744</c:v>
                </c:pt>
                <c:pt idx="5">
                  <c:v>42745</c:v>
                </c:pt>
                <c:pt idx="6">
                  <c:v>42746</c:v>
                </c:pt>
                <c:pt idx="7">
                  <c:v>42747</c:v>
                </c:pt>
                <c:pt idx="8">
                  <c:v>42748</c:v>
                </c:pt>
                <c:pt idx="9">
                  <c:v>42752</c:v>
                </c:pt>
                <c:pt idx="10">
                  <c:v>42753</c:v>
                </c:pt>
                <c:pt idx="11">
                  <c:v>42754</c:v>
                </c:pt>
                <c:pt idx="12">
                  <c:v>42755</c:v>
                </c:pt>
                <c:pt idx="13">
                  <c:v>42758</c:v>
                </c:pt>
                <c:pt idx="14">
                  <c:v>42759</c:v>
                </c:pt>
                <c:pt idx="15">
                  <c:v>42760</c:v>
                </c:pt>
                <c:pt idx="16">
                  <c:v>42761</c:v>
                </c:pt>
                <c:pt idx="17">
                  <c:v>42762</c:v>
                </c:pt>
                <c:pt idx="18">
                  <c:v>42765</c:v>
                </c:pt>
                <c:pt idx="19">
                  <c:v>42766</c:v>
                </c:pt>
                <c:pt idx="20">
                  <c:v>42767</c:v>
                </c:pt>
                <c:pt idx="21">
                  <c:v>42768</c:v>
                </c:pt>
                <c:pt idx="22">
                  <c:v>42769</c:v>
                </c:pt>
                <c:pt idx="23">
                  <c:v>42772</c:v>
                </c:pt>
                <c:pt idx="24">
                  <c:v>42773</c:v>
                </c:pt>
                <c:pt idx="25">
                  <c:v>42774</c:v>
                </c:pt>
                <c:pt idx="26">
                  <c:v>42775</c:v>
                </c:pt>
                <c:pt idx="27">
                  <c:v>42776</c:v>
                </c:pt>
                <c:pt idx="28">
                  <c:v>42779</c:v>
                </c:pt>
                <c:pt idx="29">
                  <c:v>42780</c:v>
                </c:pt>
                <c:pt idx="30">
                  <c:v>42781</c:v>
                </c:pt>
                <c:pt idx="31">
                  <c:v>42782</c:v>
                </c:pt>
                <c:pt idx="32">
                  <c:v>42783</c:v>
                </c:pt>
                <c:pt idx="33">
                  <c:v>42787</c:v>
                </c:pt>
                <c:pt idx="34">
                  <c:v>42788</c:v>
                </c:pt>
                <c:pt idx="35">
                  <c:v>42789</c:v>
                </c:pt>
                <c:pt idx="36">
                  <c:v>42790</c:v>
                </c:pt>
                <c:pt idx="37">
                  <c:v>42793</c:v>
                </c:pt>
                <c:pt idx="38">
                  <c:v>42794</c:v>
                </c:pt>
                <c:pt idx="39">
                  <c:v>42795</c:v>
                </c:pt>
                <c:pt idx="40">
                  <c:v>42796</c:v>
                </c:pt>
                <c:pt idx="41">
                  <c:v>42797</c:v>
                </c:pt>
                <c:pt idx="42">
                  <c:v>42800</c:v>
                </c:pt>
                <c:pt idx="43">
                  <c:v>42801</c:v>
                </c:pt>
                <c:pt idx="44">
                  <c:v>42802</c:v>
                </c:pt>
                <c:pt idx="45">
                  <c:v>42803</c:v>
                </c:pt>
                <c:pt idx="46">
                  <c:v>42804</c:v>
                </c:pt>
                <c:pt idx="47">
                  <c:v>42807</c:v>
                </c:pt>
                <c:pt idx="48">
                  <c:v>42808</c:v>
                </c:pt>
                <c:pt idx="49">
                  <c:v>42809</c:v>
                </c:pt>
                <c:pt idx="50">
                  <c:v>42810</c:v>
                </c:pt>
                <c:pt idx="51">
                  <c:v>42811</c:v>
                </c:pt>
                <c:pt idx="52">
                  <c:v>42814</c:v>
                </c:pt>
                <c:pt idx="53">
                  <c:v>42815</c:v>
                </c:pt>
                <c:pt idx="54">
                  <c:v>42816</c:v>
                </c:pt>
                <c:pt idx="55">
                  <c:v>42817</c:v>
                </c:pt>
                <c:pt idx="56">
                  <c:v>42818</c:v>
                </c:pt>
                <c:pt idx="57">
                  <c:v>42821</c:v>
                </c:pt>
                <c:pt idx="58">
                  <c:v>42822</c:v>
                </c:pt>
                <c:pt idx="59">
                  <c:v>42823</c:v>
                </c:pt>
                <c:pt idx="60">
                  <c:v>42824</c:v>
                </c:pt>
                <c:pt idx="61">
                  <c:v>42825</c:v>
                </c:pt>
                <c:pt idx="62">
                  <c:v>42828</c:v>
                </c:pt>
                <c:pt idx="63">
                  <c:v>42829</c:v>
                </c:pt>
                <c:pt idx="64">
                  <c:v>42830</c:v>
                </c:pt>
                <c:pt idx="65">
                  <c:v>42831</c:v>
                </c:pt>
                <c:pt idx="66">
                  <c:v>42832</c:v>
                </c:pt>
                <c:pt idx="67">
                  <c:v>42835</c:v>
                </c:pt>
                <c:pt idx="68">
                  <c:v>42836</c:v>
                </c:pt>
                <c:pt idx="69">
                  <c:v>42837</c:v>
                </c:pt>
                <c:pt idx="70">
                  <c:v>42838</c:v>
                </c:pt>
                <c:pt idx="71">
                  <c:v>42842</c:v>
                </c:pt>
                <c:pt idx="72">
                  <c:v>42843</c:v>
                </c:pt>
                <c:pt idx="73">
                  <c:v>42844</c:v>
                </c:pt>
                <c:pt idx="74">
                  <c:v>42845</c:v>
                </c:pt>
                <c:pt idx="75">
                  <c:v>42846</c:v>
                </c:pt>
                <c:pt idx="76">
                  <c:v>42849</c:v>
                </c:pt>
                <c:pt idx="77">
                  <c:v>42850</c:v>
                </c:pt>
                <c:pt idx="78">
                  <c:v>42851</c:v>
                </c:pt>
                <c:pt idx="79">
                  <c:v>42852</c:v>
                </c:pt>
                <c:pt idx="80">
                  <c:v>42853</c:v>
                </c:pt>
                <c:pt idx="81">
                  <c:v>42856</c:v>
                </c:pt>
                <c:pt idx="82">
                  <c:v>42857</c:v>
                </c:pt>
                <c:pt idx="83">
                  <c:v>42858</c:v>
                </c:pt>
                <c:pt idx="84">
                  <c:v>42859</c:v>
                </c:pt>
                <c:pt idx="85">
                  <c:v>42860</c:v>
                </c:pt>
                <c:pt idx="86">
                  <c:v>42863</c:v>
                </c:pt>
                <c:pt idx="87">
                  <c:v>42864</c:v>
                </c:pt>
                <c:pt idx="88">
                  <c:v>42865</c:v>
                </c:pt>
                <c:pt idx="89">
                  <c:v>42866</c:v>
                </c:pt>
                <c:pt idx="90">
                  <c:v>42867</c:v>
                </c:pt>
                <c:pt idx="91">
                  <c:v>42870</c:v>
                </c:pt>
                <c:pt idx="92">
                  <c:v>42871</c:v>
                </c:pt>
                <c:pt idx="93">
                  <c:v>42872</c:v>
                </c:pt>
                <c:pt idx="94">
                  <c:v>42873</c:v>
                </c:pt>
                <c:pt idx="95">
                  <c:v>42874</c:v>
                </c:pt>
                <c:pt idx="96">
                  <c:v>42877</c:v>
                </c:pt>
                <c:pt idx="97">
                  <c:v>42878</c:v>
                </c:pt>
                <c:pt idx="98">
                  <c:v>42879</c:v>
                </c:pt>
                <c:pt idx="99">
                  <c:v>42880</c:v>
                </c:pt>
                <c:pt idx="100">
                  <c:v>42881</c:v>
                </c:pt>
                <c:pt idx="101">
                  <c:v>42885</c:v>
                </c:pt>
                <c:pt idx="102">
                  <c:v>42886</c:v>
                </c:pt>
                <c:pt idx="103">
                  <c:v>42887</c:v>
                </c:pt>
                <c:pt idx="104">
                  <c:v>42888</c:v>
                </c:pt>
                <c:pt idx="105">
                  <c:v>42891</c:v>
                </c:pt>
                <c:pt idx="106">
                  <c:v>42892</c:v>
                </c:pt>
                <c:pt idx="107">
                  <c:v>42893</c:v>
                </c:pt>
                <c:pt idx="108">
                  <c:v>42894</c:v>
                </c:pt>
                <c:pt idx="109">
                  <c:v>42895</c:v>
                </c:pt>
                <c:pt idx="110">
                  <c:v>42898</c:v>
                </c:pt>
                <c:pt idx="111">
                  <c:v>42899</c:v>
                </c:pt>
                <c:pt idx="112">
                  <c:v>42900</c:v>
                </c:pt>
                <c:pt idx="113">
                  <c:v>42901</c:v>
                </c:pt>
                <c:pt idx="114">
                  <c:v>42902</c:v>
                </c:pt>
                <c:pt idx="115">
                  <c:v>42905</c:v>
                </c:pt>
                <c:pt idx="116">
                  <c:v>42906</c:v>
                </c:pt>
                <c:pt idx="117">
                  <c:v>42907</c:v>
                </c:pt>
                <c:pt idx="118">
                  <c:v>42908</c:v>
                </c:pt>
                <c:pt idx="119">
                  <c:v>42909</c:v>
                </c:pt>
                <c:pt idx="120">
                  <c:v>42912</c:v>
                </c:pt>
                <c:pt idx="121">
                  <c:v>42913</c:v>
                </c:pt>
                <c:pt idx="122">
                  <c:v>42914</c:v>
                </c:pt>
                <c:pt idx="123">
                  <c:v>42915</c:v>
                </c:pt>
                <c:pt idx="124">
                  <c:v>42916</c:v>
                </c:pt>
                <c:pt idx="125">
                  <c:v>42919</c:v>
                </c:pt>
                <c:pt idx="126">
                  <c:v>42921</c:v>
                </c:pt>
                <c:pt idx="127">
                  <c:v>42922</c:v>
                </c:pt>
                <c:pt idx="128">
                  <c:v>42923</c:v>
                </c:pt>
                <c:pt idx="129">
                  <c:v>42926</c:v>
                </c:pt>
                <c:pt idx="130">
                  <c:v>42927</c:v>
                </c:pt>
                <c:pt idx="131">
                  <c:v>42928</c:v>
                </c:pt>
                <c:pt idx="132">
                  <c:v>42929</c:v>
                </c:pt>
                <c:pt idx="133">
                  <c:v>42930</c:v>
                </c:pt>
                <c:pt idx="134">
                  <c:v>42933</c:v>
                </c:pt>
                <c:pt idx="135">
                  <c:v>42934</c:v>
                </c:pt>
                <c:pt idx="136">
                  <c:v>42935</c:v>
                </c:pt>
                <c:pt idx="137">
                  <c:v>42936</c:v>
                </c:pt>
                <c:pt idx="138">
                  <c:v>42937</c:v>
                </c:pt>
                <c:pt idx="139">
                  <c:v>42940</c:v>
                </c:pt>
                <c:pt idx="140">
                  <c:v>42941</c:v>
                </c:pt>
                <c:pt idx="141">
                  <c:v>42942</c:v>
                </c:pt>
                <c:pt idx="142">
                  <c:v>42943</c:v>
                </c:pt>
                <c:pt idx="143">
                  <c:v>42944</c:v>
                </c:pt>
                <c:pt idx="144">
                  <c:v>42947</c:v>
                </c:pt>
                <c:pt idx="145">
                  <c:v>42948</c:v>
                </c:pt>
                <c:pt idx="146">
                  <c:v>42949</c:v>
                </c:pt>
                <c:pt idx="147">
                  <c:v>42950</c:v>
                </c:pt>
                <c:pt idx="148">
                  <c:v>42951</c:v>
                </c:pt>
                <c:pt idx="149">
                  <c:v>42954</c:v>
                </c:pt>
                <c:pt idx="150">
                  <c:v>42955</c:v>
                </c:pt>
                <c:pt idx="151">
                  <c:v>42956</c:v>
                </c:pt>
                <c:pt idx="152">
                  <c:v>42957</c:v>
                </c:pt>
                <c:pt idx="153">
                  <c:v>42958</c:v>
                </c:pt>
                <c:pt idx="154">
                  <c:v>42961</c:v>
                </c:pt>
                <c:pt idx="155">
                  <c:v>42962</c:v>
                </c:pt>
                <c:pt idx="156">
                  <c:v>42963</c:v>
                </c:pt>
                <c:pt idx="157">
                  <c:v>42964</c:v>
                </c:pt>
                <c:pt idx="158">
                  <c:v>42965</c:v>
                </c:pt>
                <c:pt idx="159">
                  <c:v>42968</c:v>
                </c:pt>
                <c:pt idx="160">
                  <c:v>42969</c:v>
                </c:pt>
                <c:pt idx="161">
                  <c:v>42970</c:v>
                </c:pt>
                <c:pt idx="162">
                  <c:v>42971</c:v>
                </c:pt>
                <c:pt idx="163">
                  <c:v>42972</c:v>
                </c:pt>
                <c:pt idx="164">
                  <c:v>42975</c:v>
                </c:pt>
                <c:pt idx="165">
                  <c:v>42976</c:v>
                </c:pt>
                <c:pt idx="166">
                  <c:v>42977</c:v>
                </c:pt>
                <c:pt idx="167">
                  <c:v>42978</c:v>
                </c:pt>
                <c:pt idx="168">
                  <c:v>42979</c:v>
                </c:pt>
                <c:pt idx="169">
                  <c:v>42983</c:v>
                </c:pt>
                <c:pt idx="170">
                  <c:v>42984</c:v>
                </c:pt>
                <c:pt idx="171">
                  <c:v>42985</c:v>
                </c:pt>
                <c:pt idx="172">
                  <c:v>42986</c:v>
                </c:pt>
                <c:pt idx="173">
                  <c:v>42989</c:v>
                </c:pt>
                <c:pt idx="174">
                  <c:v>42990</c:v>
                </c:pt>
                <c:pt idx="175">
                  <c:v>42991</c:v>
                </c:pt>
                <c:pt idx="176">
                  <c:v>42992</c:v>
                </c:pt>
                <c:pt idx="177">
                  <c:v>42993</c:v>
                </c:pt>
                <c:pt idx="178">
                  <c:v>42996</c:v>
                </c:pt>
                <c:pt idx="179">
                  <c:v>42997</c:v>
                </c:pt>
                <c:pt idx="180">
                  <c:v>42998</c:v>
                </c:pt>
                <c:pt idx="181">
                  <c:v>42999</c:v>
                </c:pt>
                <c:pt idx="182">
                  <c:v>43000</c:v>
                </c:pt>
                <c:pt idx="183">
                  <c:v>43003</c:v>
                </c:pt>
                <c:pt idx="184">
                  <c:v>43004</c:v>
                </c:pt>
                <c:pt idx="185">
                  <c:v>43005</c:v>
                </c:pt>
                <c:pt idx="186">
                  <c:v>43006</c:v>
                </c:pt>
                <c:pt idx="187">
                  <c:v>43007</c:v>
                </c:pt>
                <c:pt idx="188">
                  <c:v>43010</c:v>
                </c:pt>
                <c:pt idx="189">
                  <c:v>43011</c:v>
                </c:pt>
                <c:pt idx="190">
                  <c:v>43012</c:v>
                </c:pt>
                <c:pt idx="191">
                  <c:v>43013</c:v>
                </c:pt>
                <c:pt idx="192">
                  <c:v>43014</c:v>
                </c:pt>
                <c:pt idx="193">
                  <c:v>43017</c:v>
                </c:pt>
                <c:pt idx="194">
                  <c:v>43018</c:v>
                </c:pt>
                <c:pt idx="195">
                  <c:v>43019</c:v>
                </c:pt>
                <c:pt idx="196">
                  <c:v>43020</c:v>
                </c:pt>
                <c:pt idx="197">
                  <c:v>43021</c:v>
                </c:pt>
                <c:pt idx="198">
                  <c:v>43024</c:v>
                </c:pt>
                <c:pt idx="199">
                  <c:v>43025</c:v>
                </c:pt>
                <c:pt idx="200">
                  <c:v>43026</c:v>
                </c:pt>
                <c:pt idx="201">
                  <c:v>43027</c:v>
                </c:pt>
                <c:pt idx="202">
                  <c:v>43028</c:v>
                </c:pt>
                <c:pt idx="203">
                  <c:v>43031</c:v>
                </c:pt>
                <c:pt idx="204">
                  <c:v>43032</c:v>
                </c:pt>
                <c:pt idx="205">
                  <c:v>43033</c:v>
                </c:pt>
                <c:pt idx="206">
                  <c:v>43034</c:v>
                </c:pt>
                <c:pt idx="207">
                  <c:v>43035</c:v>
                </c:pt>
                <c:pt idx="208">
                  <c:v>43038</c:v>
                </c:pt>
                <c:pt idx="209">
                  <c:v>43039</c:v>
                </c:pt>
                <c:pt idx="210">
                  <c:v>43040</c:v>
                </c:pt>
                <c:pt idx="211">
                  <c:v>43041</c:v>
                </c:pt>
                <c:pt idx="212">
                  <c:v>43042</c:v>
                </c:pt>
                <c:pt idx="213">
                  <c:v>43045</c:v>
                </c:pt>
                <c:pt idx="214">
                  <c:v>43046</c:v>
                </c:pt>
                <c:pt idx="215">
                  <c:v>43047</c:v>
                </c:pt>
                <c:pt idx="216">
                  <c:v>43048</c:v>
                </c:pt>
                <c:pt idx="217">
                  <c:v>43049</c:v>
                </c:pt>
                <c:pt idx="218">
                  <c:v>43052</c:v>
                </c:pt>
                <c:pt idx="219">
                  <c:v>43053</c:v>
                </c:pt>
                <c:pt idx="220">
                  <c:v>43054</c:v>
                </c:pt>
                <c:pt idx="221">
                  <c:v>43055</c:v>
                </c:pt>
                <c:pt idx="222">
                  <c:v>43056</c:v>
                </c:pt>
                <c:pt idx="223">
                  <c:v>43059</c:v>
                </c:pt>
                <c:pt idx="224">
                  <c:v>43060</c:v>
                </c:pt>
                <c:pt idx="225">
                  <c:v>43061</c:v>
                </c:pt>
                <c:pt idx="226">
                  <c:v>43063</c:v>
                </c:pt>
                <c:pt idx="227">
                  <c:v>43066</c:v>
                </c:pt>
                <c:pt idx="228">
                  <c:v>43067</c:v>
                </c:pt>
                <c:pt idx="229">
                  <c:v>43068</c:v>
                </c:pt>
                <c:pt idx="230">
                  <c:v>43069</c:v>
                </c:pt>
                <c:pt idx="231">
                  <c:v>43070</c:v>
                </c:pt>
                <c:pt idx="232">
                  <c:v>43073</c:v>
                </c:pt>
                <c:pt idx="233">
                  <c:v>43074</c:v>
                </c:pt>
                <c:pt idx="234">
                  <c:v>43075</c:v>
                </c:pt>
                <c:pt idx="235">
                  <c:v>43076</c:v>
                </c:pt>
                <c:pt idx="236">
                  <c:v>43077</c:v>
                </c:pt>
                <c:pt idx="237">
                  <c:v>43080</c:v>
                </c:pt>
                <c:pt idx="238">
                  <c:v>43081</c:v>
                </c:pt>
                <c:pt idx="239">
                  <c:v>43082</c:v>
                </c:pt>
                <c:pt idx="240">
                  <c:v>43083</c:v>
                </c:pt>
                <c:pt idx="241">
                  <c:v>43084</c:v>
                </c:pt>
                <c:pt idx="242">
                  <c:v>43087</c:v>
                </c:pt>
                <c:pt idx="243">
                  <c:v>43088</c:v>
                </c:pt>
                <c:pt idx="244">
                  <c:v>43089</c:v>
                </c:pt>
                <c:pt idx="245">
                  <c:v>43090</c:v>
                </c:pt>
                <c:pt idx="246">
                  <c:v>43091</c:v>
                </c:pt>
                <c:pt idx="247">
                  <c:v>43095</c:v>
                </c:pt>
                <c:pt idx="248">
                  <c:v>43096</c:v>
                </c:pt>
                <c:pt idx="249">
                  <c:v>43097</c:v>
                </c:pt>
                <c:pt idx="250">
                  <c:v>43098</c:v>
                </c:pt>
                <c:pt idx="251">
                  <c:v>43102</c:v>
                </c:pt>
                <c:pt idx="252">
                  <c:v>43103</c:v>
                </c:pt>
                <c:pt idx="253">
                  <c:v>43104</c:v>
                </c:pt>
                <c:pt idx="254">
                  <c:v>43105</c:v>
                </c:pt>
                <c:pt idx="255">
                  <c:v>43108</c:v>
                </c:pt>
                <c:pt idx="256">
                  <c:v>43109</c:v>
                </c:pt>
                <c:pt idx="257">
                  <c:v>43110</c:v>
                </c:pt>
                <c:pt idx="258">
                  <c:v>43111</c:v>
                </c:pt>
                <c:pt idx="259">
                  <c:v>43112</c:v>
                </c:pt>
                <c:pt idx="260">
                  <c:v>43116</c:v>
                </c:pt>
                <c:pt idx="261">
                  <c:v>43117</c:v>
                </c:pt>
                <c:pt idx="262">
                  <c:v>43118</c:v>
                </c:pt>
                <c:pt idx="263">
                  <c:v>43119</c:v>
                </c:pt>
                <c:pt idx="264">
                  <c:v>43122</c:v>
                </c:pt>
                <c:pt idx="265">
                  <c:v>43123</c:v>
                </c:pt>
                <c:pt idx="266">
                  <c:v>43124</c:v>
                </c:pt>
                <c:pt idx="267">
                  <c:v>43125</c:v>
                </c:pt>
                <c:pt idx="268">
                  <c:v>43126</c:v>
                </c:pt>
                <c:pt idx="269">
                  <c:v>43129</c:v>
                </c:pt>
                <c:pt idx="270">
                  <c:v>43130</c:v>
                </c:pt>
                <c:pt idx="271">
                  <c:v>43131</c:v>
                </c:pt>
                <c:pt idx="272">
                  <c:v>43132</c:v>
                </c:pt>
                <c:pt idx="273">
                  <c:v>43133</c:v>
                </c:pt>
                <c:pt idx="274">
                  <c:v>43136</c:v>
                </c:pt>
                <c:pt idx="275">
                  <c:v>43137</c:v>
                </c:pt>
                <c:pt idx="276">
                  <c:v>43138</c:v>
                </c:pt>
                <c:pt idx="277">
                  <c:v>43139</c:v>
                </c:pt>
                <c:pt idx="278">
                  <c:v>43140</c:v>
                </c:pt>
                <c:pt idx="279">
                  <c:v>43143</c:v>
                </c:pt>
                <c:pt idx="280">
                  <c:v>43144</c:v>
                </c:pt>
                <c:pt idx="281">
                  <c:v>43145</c:v>
                </c:pt>
                <c:pt idx="282">
                  <c:v>43146</c:v>
                </c:pt>
                <c:pt idx="283">
                  <c:v>43147</c:v>
                </c:pt>
                <c:pt idx="284">
                  <c:v>43151</c:v>
                </c:pt>
                <c:pt idx="285">
                  <c:v>43152</c:v>
                </c:pt>
                <c:pt idx="286">
                  <c:v>43153</c:v>
                </c:pt>
                <c:pt idx="287">
                  <c:v>43154</c:v>
                </c:pt>
                <c:pt idx="288">
                  <c:v>43157</c:v>
                </c:pt>
                <c:pt idx="289">
                  <c:v>43158</c:v>
                </c:pt>
                <c:pt idx="290">
                  <c:v>43159</c:v>
                </c:pt>
                <c:pt idx="291">
                  <c:v>43160</c:v>
                </c:pt>
                <c:pt idx="292">
                  <c:v>43161</c:v>
                </c:pt>
                <c:pt idx="293">
                  <c:v>43164</c:v>
                </c:pt>
                <c:pt idx="294">
                  <c:v>43165</c:v>
                </c:pt>
                <c:pt idx="295">
                  <c:v>43166</c:v>
                </c:pt>
                <c:pt idx="296">
                  <c:v>43167</c:v>
                </c:pt>
                <c:pt idx="297">
                  <c:v>43168</c:v>
                </c:pt>
                <c:pt idx="298">
                  <c:v>43171</c:v>
                </c:pt>
                <c:pt idx="299">
                  <c:v>43172</c:v>
                </c:pt>
                <c:pt idx="300">
                  <c:v>43173</c:v>
                </c:pt>
                <c:pt idx="301">
                  <c:v>43174</c:v>
                </c:pt>
                <c:pt idx="302">
                  <c:v>43175</c:v>
                </c:pt>
                <c:pt idx="303">
                  <c:v>43178</c:v>
                </c:pt>
                <c:pt idx="304">
                  <c:v>43179</c:v>
                </c:pt>
                <c:pt idx="305">
                  <c:v>43180</c:v>
                </c:pt>
                <c:pt idx="306">
                  <c:v>43181</c:v>
                </c:pt>
                <c:pt idx="307">
                  <c:v>43182</c:v>
                </c:pt>
                <c:pt idx="308">
                  <c:v>43185</c:v>
                </c:pt>
                <c:pt idx="309">
                  <c:v>43186</c:v>
                </c:pt>
                <c:pt idx="310">
                  <c:v>43187</c:v>
                </c:pt>
                <c:pt idx="311">
                  <c:v>43188</c:v>
                </c:pt>
                <c:pt idx="312">
                  <c:v>43192</c:v>
                </c:pt>
                <c:pt idx="313">
                  <c:v>43193</c:v>
                </c:pt>
                <c:pt idx="314">
                  <c:v>43194</c:v>
                </c:pt>
                <c:pt idx="315">
                  <c:v>43195</c:v>
                </c:pt>
                <c:pt idx="316">
                  <c:v>43196</c:v>
                </c:pt>
                <c:pt idx="317">
                  <c:v>43199</c:v>
                </c:pt>
                <c:pt idx="318">
                  <c:v>43200</c:v>
                </c:pt>
                <c:pt idx="319">
                  <c:v>43201</c:v>
                </c:pt>
                <c:pt idx="320">
                  <c:v>43202</c:v>
                </c:pt>
                <c:pt idx="321">
                  <c:v>43203</c:v>
                </c:pt>
                <c:pt idx="322">
                  <c:v>43206</c:v>
                </c:pt>
                <c:pt idx="323">
                  <c:v>43207</c:v>
                </c:pt>
                <c:pt idx="324">
                  <c:v>43208</c:v>
                </c:pt>
                <c:pt idx="325">
                  <c:v>43209</c:v>
                </c:pt>
                <c:pt idx="326">
                  <c:v>43210</c:v>
                </c:pt>
                <c:pt idx="327">
                  <c:v>43213</c:v>
                </c:pt>
                <c:pt idx="328">
                  <c:v>43214</c:v>
                </c:pt>
                <c:pt idx="329">
                  <c:v>43215</c:v>
                </c:pt>
                <c:pt idx="330">
                  <c:v>43216</c:v>
                </c:pt>
                <c:pt idx="331">
                  <c:v>43217</c:v>
                </c:pt>
                <c:pt idx="332">
                  <c:v>43220</c:v>
                </c:pt>
                <c:pt idx="333">
                  <c:v>43221</c:v>
                </c:pt>
                <c:pt idx="334">
                  <c:v>43222</c:v>
                </c:pt>
                <c:pt idx="335">
                  <c:v>43223</c:v>
                </c:pt>
                <c:pt idx="336">
                  <c:v>43224</c:v>
                </c:pt>
                <c:pt idx="337">
                  <c:v>43227</c:v>
                </c:pt>
                <c:pt idx="338">
                  <c:v>43228</c:v>
                </c:pt>
                <c:pt idx="339">
                  <c:v>43229</c:v>
                </c:pt>
                <c:pt idx="340">
                  <c:v>43230</c:v>
                </c:pt>
                <c:pt idx="341">
                  <c:v>43231</c:v>
                </c:pt>
                <c:pt idx="342">
                  <c:v>43234</c:v>
                </c:pt>
                <c:pt idx="343">
                  <c:v>43235</c:v>
                </c:pt>
                <c:pt idx="344">
                  <c:v>43236</c:v>
                </c:pt>
                <c:pt idx="345">
                  <c:v>43237</c:v>
                </c:pt>
                <c:pt idx="346">
                  <c:v>43238</c:v>
                </c:pt>
                <c:pt idx="347">
                  <c:v>43241</c:v>
                </c:pt>
                <c:pt idx="348">
                  <c:v>43242</c:v>
                </c:pt>
                <c:pt idx="349">
                  <c:v>43243</c:v>
                </c:pt>
                <c:pt idx="350">
                  <c:v>43244</c:v>
                </c:pt>
                <c:pt idx="351">
                  <c:v>43245</c:v>
                </c:pt>
                <c:pt idx="352">
                  <c:v>43249</c:v>
                </c:pt>
                <c:pt idx="353">
                  <c:v>43250</c:v>
                </c:pt>
                <c:pt idx="354">
                  <c:v>43251</c:v>
                </c:pt>
                <c:pt idx="355">
                  <c:v>43252</c:v>
                </c:pt>
                <c:pt idx="356">
                  <c:v>43255</c:v>
                </c:pt>
                <c:pt idx="357">
                  <c:v>43256</c:v>
                </c:pt>
                <c:pt idx="358">
                  <c:v>43257</c:v>
                </c:pt>
                <c:pt idx="359">
                  <c:v>43258</c:v>
                </c:pt>
                <c:pt idx="360">
                  <c:v>43259</c:v>
                </c:pt>
                <c:pt idx="361">
                  <c:v>43262</c:v>
                </c:pt>
                <c:pt idx="362">
                  <c:v>43263</c:v>
                </c:pt>
                <c:pt idx="363">
                  <c:v>43264</c:v>
                </c:pt>
                <c:pt idx="364">
                  <c:v>43265</c:v>
                </c:pt>
                <c:pt idx="365">
                  <c:v>43266</c:v>
                </c:pt>
                <c:pt idx="366">
                  <c:v>43269</c:v>
                </c:pt>
                <c:pt idx="367">
                  <c:v>43270</c:v>
                </c:pt>
                <c:pt idx="368">
                  <c:v>43271</c:v>
                </c:pt>
                <c:pt idx="369">
                  <c:v>43272</c:v>
                </c:pt>
                <c:pt idx="370">
                  <c:v>43273</c:v>
                </c:pt>
                <c:pt idx="371">
                  <c:v>43276</c:v>
                </c:pt>
                <c:pt idx="372">
                  <c:v>43277</c:v>
                </c:pt>
                <c:pt idx="373">
                  <c:v>43278</c:v>
                </c:pt>
                <c:pt idx="374">
                  <c:v>43279</c:v>
                </c:pt>
                <c:pt idx="375">
                  <c:v>43280</c:v>
                </c:pt>
                <c:pt idx="376">
                  <c:v>43283</c:v>
                </c:pt>
                <c:pt idx="377">
                  <c:v>43284</c:v>
                </c:pt>
                <c:pt idx="378">
                  <c:v>43286</c:v>
                </c:pt>
                <c:pt idx="379">
                  <c:v>43287</c:v>
                </c:pt>
                <c:pt idx="380">
                  <c:v>43290</c:v>
                </c:pt>
                <c:pt idx="381">
                  <c:v>43291</c:v>
                </c:pt>
                <c:pt idx="382">
                  <c:v>43292</c:v>
                </c:pt>
                <c:pt idx="383">
                  <c:v>43293</c:v>
                </c:pt>
                <c:pt idx="384">
                  <c:v>43294</c:v>
                </c:pt>
                <c:pt idx="385">
                  <c:v>43297</c:v>
                </c:pt>
                <c:pt idx="386">
                  <c:v>43298</c:v>
                </c:pt>
                <c:pt idx="387">
                  <c:v>43299</c:v>
                </c:pt>
                <c:pt idx="388">
                  <c:v>43300</c:v>
                </c:pt>
                <c:pt idx="389">
                  <c:v>43301</c:v>
                </c:pt>
                <c:pt idx="390">
                  <c:v>43304</c:v>
                </c:pt>
                <c:pt idx="391">
                  <c:v>43305</c:v>
                </c:pt>
                <c:pt idx="392">
                  <c:v>43306</c:v>
                </c:pt>
                <c:pt idx="393">
                  <c:v>43307</c:v>
                </c:pt>
                <c:pt idx="394">
                  <c:v>43308</c:v>
                </c:pt>
                <c:pt idx="395">
                  <c:v>43311</c:v>
                </c:pt>
                <c:pt idx="396">
                  <c:v>43312</c:v>
                </c:pt>
                <c:pt idx="397">
                  <c:v>43313</c:v>
                </c:pt>
                <c:pt idx="398">
                  <c:v>43314</c:v>
                </c:pt>
                <c:pt idx="399">
                  <c:v>43315</c:v>
                </c:pt>
                <c:pt idx="400">
                  <c:v>43318</c:v>
                </c:pt>
                <c:pt idx="401">
                  <c:v>43319</c:v>
                </c:pt>
                <c:pt idx="402">
                  <c:v>43320</c:v>
                </c:pt>
                <c:pt idx="403">
                  <c:v>43321</c:v>
                </c:pt>
                <c:pt idx="404">
                  <c:v>43322</c:v>
                </c:pt>
                <c:pt idx="405">
                  <c:v>43325</c:v>
                </c:pt>
                <c:pt idx="406">
                  <c:v>43326</c:v>
                </c:pt>
                <c:pt idx="407">
                  <c:v>43327</c:v>
                </c:pt>
                <c:pt idx="408">
                  <c:v>43328</c:v>
                </c:pt>
                <c:pt idx="409">
                  <c:v>43329</c:v>
                </c:pt>
                <c:pt idx="410">
                  <c:v>43332</c:v>
                </c:pt>
                <c:pt idx="411">
                  <c:v>43333</c:v>
                </c:pt>
                <c:pt idx="412">
                  <c:v>43334</c:v>
                </c:pt>
                <c:pt idx="413">
                  <c:v>43335</c:v>
                </c:pt>
                <c:pt idx="414">
                  <c:v>43336</c:v>
                </c:pt>
                <c:pt idx="415">
                  <c:v>43339</c:v>
                </c:pt>
                <c:pt idx="416">
                  <c:v>43340</c:v>
                </c:pt>
                <c:pt idx="417">
                  <c:v>43341</c:v>
                </c:pt>
                <c:pt idx="418">
                  <c:v>43342</c:v>
                </c:pt>
                <c:pt idx="419">
                  <c:v>43343</c:v>
                </c:pt>
                <c:pt idx="420">
                  <c:v>43347</c:v>
                </c:pt>
                <c:pt idx="421">
                  <c:v>43348</c:v>
                </c:pt>
                <c:pt idx="422">
                  <c:v>43349</c:v>
                </c:pt>
                <c:pt idx="423">
                  <c:v>43350</c:v>
                </c:pt>
                <c:pt idx="424">
                  <c:v>43353</c:v>
                </c:pt>
                <c:pt idx="425">
                  <c:v>43354</c:v>
                </c:pt>
                <c:pt idx="426">
                  <c:v>43355</c:v>
                </c:pt>
                <c:pt idx="427">
                  <c:v>43356</c:v>
                </c:pt>
                <c:pt idx="428">
                  <c:v>43357</c:v>
                </c:pt>
                <c:pt idx="429">
                  <c:v>43360</c:v>
                </c:pt>
                <c:pt idx="430">
                  <c:v>43361</c:v>
                </c:pt>
                <c:pt idx="431">
                  <c:v>43362</c:v>
                </c:pt>
                <c:pt idx="432">
                  <c:v>43363</c:v>
                </c:pt>
                <c:pt idx="433">
                  <c:v>43364</c:v>
                </c:pt>
                <c:pt idx="434">
                  <c:v>43367</c:v>
                </c:pt>
                <c:pt idx="435">
                  <c:v>43368</c:v>
                </c:pt>
                <c:pt idx="436">
                  <c:v>43369</c:v>
                </c:pt>
                <c:pt idx="437">
                  <c:v>43370</c:v>
                </c:pt>
                <c:pt idx="438">
                  <c:v>43371</c:v>
                </c:pt>
                <c:pt idx="439">
                  <c:v>43374</c:v>
                </c:pt>
                <c:pt idx="440">
                  <c:v>43375</c:v>
                </c:pt>
                <c:pt idx="441">
                  <c:v>43376</c:v>
                </c:pt>
                <c:pt idx="442">
                  <c:v>43377</c:v>
                </c:pt>
                <c:pt idx="443">
                  <c:v>43378</c:v>
                </c:pt>
                <c:pt idx="444">
                  <c:v>43381</c:v>
                </c:pt>
                <c:pt idx="445">
                  <c:v>43382</c:v>
                </c:pt>
                <c:pt idx="446">
                  <c:v>43383</c:v>
                </c:pt>
                <c:pt idx="447">
                  <c:v>43384</c:v>
                </c:pt>
                <c:pt idx="448">
                  <c:v>43385</c:v>
                </c:pt>
                <c:pt idx="449">
                  <c:v>43388</c:v>
                </c:pt>
                <c:pt idx="450">
                  <c:v>43389</c:v>
                </c:pt>
                <c:pt idx="451">
                  <c:v>43390</c:v>
                </c:pt>
                <c:pt idx="452">
                  <c:v>43391</c:v>
                </c:pt>
                <c:pt idx="453">
                  <c:v>43392</c:v>
                </c:pt>
                <c:pt idx="454">
                  <c:v>43395</c:v>
                </c:pt>
                <c:pt idx="455">
                  <c:v>43396</c:v>
                </c:pt>
                <c:pt idx="456">
                  <c:v>43397</c:v>
                </c:pt>
                <c:pt idx="457">
                  <c:v>43398</c:v>
                </c:pt>
                <c:pt idx="458">
                  <c:v>43399</c:v>
                </c:pt>
                <c:pt idx="459">
                  <c:v>43402</c:v>
                </c:pt>
                <c:pt idx="460">
                  <c:v>43403</c:v>
                </c:pt>
                <c:pt idx="461">
                  <c:v>43404</c:v>
                </c:pt>
                <c:pt idx="462">
                  <c:v>43405</c:v>
                </c:pt>
                <c:pt idx="463">
                  <c:v>43406</c:v>
                </c:pt>
                <c:pt idx="464">
                  <c:v>43409</c:v>
                </c:pt>
                <c:pt idx="465">
                  <c:v>43410</c:v>
                </c:pt>
                <c:pt idx="466">
                  <c:v>43411</c:v>
                </c:pt>
                <c:pt idx="467">
                  <c:v>43412</c:v>
                </c:pt>
                <c:pt idx="468">
                  <c:v>43413</c:v>
                </c:pt>
                <c:pt idx="469">
                  <c:v>43416</c:v>
                </c:pt>
                <c:pt idx="470">
                  <c:v>43417</c:v>
                </c:pt>
                <c:pt idx="471">
                  <c:v>43418</c:v>
                </c:pt>
                <c:pt idx="472">
                  <c:v>43419</c:v>
                </c:pt>
                <c:pt idx="473">
                  <c:v>43420</c:v>
                </c:pt>
                <c:pt idx="474">
                  <c:v>43423</c:v>
                </c:pt>
                <c:pt idx="475">
                  <c:v>43424</c:v>
                </c:pt>
                <c:pt idx="476">
                  <c:v>43425</c:v>
                </c:pt>
                <c:pt idx="477">
                  <c:v>43427</c:v>
                </c:pt>
                <c:pt idx="478">
                  <c:v>43430</c:v>
                </c:pt>
                <c:pt idx="479">
                  <c:v>43431</c:v>
                </c:pt>
                <c:pt idx="480">
                  <c:v>43432</c:v>
                </c:pt>
                <c:pt idx="481">
                  <c:v>43433</c:v>
                </c:pt>
                <c:pt idx="482">
                  <c:v>43434</c:v>
                </c:pt>
                <c:pt idx="483">
                  <c:v>43437</c:v>
                </c:pt>
                <c:pt idx="484">
                  <c:v>43438</c:v>
                </c:pt>
                <c:pt idx="485">
                  <c:v>43440</c:v>
                </c:pt>
                <c:pt idx="486">
                  <c:v>43441</c:v>
                </c:pt>
                <c:pt idx="487">
                  <c:v>43444</c:v>
                </c:pt>
                <c:pt idx="488">
                  <c:v>43445</c:v>
                </c:pt>
                <c:pt idx="489">
                  <c:v>43446</c:v>
                </c:pt>
                <c:pt idx="490">
                  <c:v>43447</c:v>
                </c:pt>
                <c:pt idx="491">
                  <c:v>43448</c:v>
                </c:pt>
                <c:pt idx="492">
                  <c:v>43451</c:v>
                </c:pt>
                <c:pt idx="493">
                  <c:v>43452</c:v>
                </c:pt>
                <c:pt idx="494">
                  <c:v>43453</c:v>
                </c:pt>
                <c:pt idx="495">
                  <c:v>43454</c:v>
                </c:pt>
                <c:pt idx="496">
                  <c:v>43455</c:v>
                </c:pt>
                <c:pt idx="497">
                  <c:v>43458</c:v>
                </c:pt>
                <c:pt idx="498">
                  <c:v>43460</c:v>
                </c:pt>
                <c:pt idx="499">
                  <c:v>43461</c:v>
                </c:pt>
                <c:pt idx="500">
                  <c:v>43462</c:v>
                </c:pt>
                <c:pt idx="501">
                  <c:v>43465</c:v>
                </c:pt>
                <c:pt idx="502">
                  <c:v>43467</c:v>
                </c:pt>
                <c:pt idx="503">
                  <c:v>43468</c:v>
                </c:pt>
                <c:pt idx="504">
                  <c:v>43469</c:v>
                </c:pt>
                <c:pt idx="505">
                  <c:v>43472</c:v>
                </c:pt>
                <c:pt idx="506">
                  <c:v>43473</c:v>
                </c:pt>
                <c:pt idx="507">
                  <c:v>43474</c:v>
                </c:pt>
                <c:pt idx="508">
                  <c:v>43475</c:v>
                </c:pt>
                <c:pt idx="509">
                  <c:v>43476</c:v>
                </c:pt>
                <c:pt idx="510">
                  <c:v>43479</c:v>
                </c:pt>
                <c:pt idx="511">
                  <c:v>43480</c:v>
                </c:pt>
                <c:pt idx="512">
                  <c:v>43481</c:v>
                </c:pt>
                <c:pt idx="513">
                  <c:v>43482</c:v>
                </c:pt>
                <c:pt idx="514">
                  <c:v>43483</c:v>
                </c:pt>
                <c:pt idx="515">
                  <c:v>43487</c:v>
                </c:pt>
                <c:pt idx="516">
                  <c:v>43488</c:v>
                </c:pt>
                <c:pt idx="517">
                  <c:v>43489</c:v>
                </c:pt>
                <c:pt idx="518">
                  <c:v>43490</c:v>
                </c:pt>
                <c:pt idx="519">
                  <c:v>43493</c:v>
                </c:pt>
                <c:pt idx="520">
                  <c:v>43494</c:v>
                </c:pt>
                <c:pt idx="521">
                  <c:v>43495</c:v>
                </c:pt>
                <c:pt idx="522">
                  <c:v>43496</c:v>
                </c:pt>
                <c:pt idx="523">
                  <c:v>43497</c:v>
                </c:pt>
                <c:pt idx="524">
                  <c:v>43500</c:v>
                </c:pt>
                <c:pt idx="525">
                  <c:v>43501</c:v>
                </c:pt>
                <c:pt idx="526">
                  <c:v>43502</c:v>
                </c:pt>
                <c:pt idx="527">
                  <c:v>43503</c:v>
                </c:pt>
                <c:pt idx="528">
                  <c:v>43504</c:v>
                </c:pt>
                <c:pt idx="529">
                  <c:v>43507</c:v>
                </c:pt>
                <c:pt idx="530">
                  <c:v>43508</c:v>
                </c:pt>
                <c:pt idx="531">
                  <c:v>43509</c:v>
                </c:pt>
                <c:pt idx="532">
                  <c:v>43510</c:v>
                </c:pt>
                <c:pt idx="533">
                  <c:v>43511</c:v>
                </c:pt>
                <c:pt idx="534">
                  <c:v>43515</c:v>
                </c:pt>
                <c:pt idx="535">
                  <c:v>43516</c:v>
                </c:pt>
                <c:pt idx="536">
                  <c:v>43517</c:v>
                </c:pt>
                <c:pt idx="537">
                  <c:v>43518</c:v>
                </c:pt>
                <c:pt idx="538">
                  <c:v>43521</c:v>
                </c:pt>
                <c:pt idx="539">
                  <c:v>43522</c:v>
                </c:pt>
                <c:pt idx="540">
                  <c:v>43523</c:v>
                </c:pt>
                <c:pt idx="541">
                  <c:v>43524</c:v>
                </c:pt>
                <c:pt idx="542">
                  <c:v>43525</c:v>
                </c:pt>
                <c:pt idx="543">
                  <c:v>43528</c:v>
                </c:pt>
                <c:pt idx="544">
                  <c:v>43529</c:v>
                </c:pt>
                <c:pt idx="545">
                  <c:v>43530</c:v>
                </c:pt>
                <c:pt idx="546">
                  <c:v>43531</c:v>
                </c:pt>
                <c:pt idx="547">
                  <c:v>43532</c:v>
                </c:pt>
                <c:pt idx="548">
                  <c:v>43535</c:v>
                </c:pt>
                <c:pt idx="549">
                  <c:v>43536</c:v>
                </c:pt>
                <c:pt idx="550">
                  <c:v>43537</c:v>
                </c:pt>
                <c:pt idx="551">
                  <c:v>43538</c:v>
                </c:pt>
                <c:pt idx="552">
                  <c:v>43539</c:v>
                </c:pt>
                <c:pt idx="553">
                  <c:v>43542</c:v>
                </c:pt>
                <c:pt idx="554">
                  <c:v>43543</c:v>
                </c:pt>
                <c:pt idx="555">
                  <c:v>43544</c:v>
                </c:pt>
                <c:pt idx="556">
                  <c:v>43545</c:v>
                </c:pt>
                <c:pt idx="557">
                  <c:v>43546</c:v>
                </c:pt>
                <c:pt idx="558">
                  <c:v>43549</c:v>
                </c:pt>
                <c:pt idx="559">
                  <c:v>43550</c:v>
                </c:pt>
                <c:pt idx="560">
                  <c:v>43551</c:v>
                </c:pt>
                <c:pt idx="561">
                  <c:v>43552</c:v>
                </c:pt>
                <c:pt idx="562">
                  <c:v>43553</c:v>
                </c:pt>
                <c:pt idx="563">
                  <c:v>43556</c:v>
                </c:pt>
                <c:pt idx="564">
                  <c:v>43557</c:v>
                </c:pt>
                <c:pt idx="565">
                  <c:v>43558</c:v>
                </c:pt>
                <c:pt idx="566">
                  <c:v>43559</c:v>
                </c:pt>
                <c:pt idx="567">
                  <c:v>43560</c:v>
                </c:pt>
                <c:pt idx="568">
                  <c:v>43563</c:v>
                </c:pt>
                <c:pt idx="569">
                  <c:v>43564</c:v>
                </c:pt>
                <c:pt idx="570">
                  <c:v>43565</c:v>
                </c:pt>
                <c:pt idx="571">
                  <c:v>43566</c:v>
                </c:pt>
                <c:pt idx="572">
                  <c:v>43567</c:v>
                </c:pt>
                <c:pt idx="573">
                  <c:v>43570</c:v>
                </c:pt>
                <c:pt idx="574">
                  <c:v>43571</c:v>
                </c:pt>
                <c:pt idx="575">
                  <c:v>43572</c:v>
                </c:pt>
                <c:pt idx="576">
                  <c:v>43573</c:v>
                </c:pt>
                <c:pt idx="577">
                  <c:v>43577</c:v>
                </c:pt>
                <c:pt idx="578">
                  <c:v>43578</c:v>
                </c:pt>
                <c:pt idx="579">
                  <c:v>43579</c:v>
                </c:pt>
                <c:pt idx="580">
                  <c:v>43580</c:v>
                </c:pt>
                <c:pt idx="581">
                  <c:v>43581</c:v>
                </c:pt>
                <c:pt idx="582">
                  <c:v>43584</c:v>
                </c:pt>
                <c:pt idx="583">
                  <c:v>43585</c:v>
                </c:pt>
                <c:pt idx="584">
                  <c:v>43586</c:v>
                </c:pt>
                <c:pt idx="585">
                  <c:v>43587</c:v>
                </c:pt>
                <c:pt idx="586">
                  <c:v>43588</c:v>
                </c:pt>
                <c:pt idx="587">
                  <c:v>43591</c:v>
                </c:pt>
                <c:pt idx="588">
                  <c:v>43592</c:v>
                </c:pt>
                <c:pt idx="589">
                  <c:v>43593</c:v>
                </c:pt>
                <c:pt idx="590">
                  <c:v>43594</c:v>
                </c:pt>
                <c:pt idx="591">
                  <c:v>43595</c:v>
                </c:pt>
                <c:pt idx="592">
                  <c:v>43598</c:v>
                </c:pt>
                <c:pt idx="593">
                  <c:v>43599</c:v>
                </c:pt>
                <c:pt idx="594">
                  <c:v>43600</c:v>
                </c:pt>
                <c:pt idx="595">
                  <c:v>43601</c:v>
                </c:pt>
                <c:pt idx="596">
                  <c:v>43602</c:v>
                </c:pt>
                <c:pt idx="597">
                  <c:v>43605</c:v>
                </c:pt>
                <c:pt idx="598">
                  <c:v>43606</c:v>
                </c:pt>
                <c:pt idx="599">
                  <c:v>43607</c:v>
                </c:pt>
                <c:pt idx="600">
                  <c:v>43608</c:v>
                </c:pt>
                <c:pt idx="601">
                  <c:v>43609</c:v>
                </c:pt>
                <c:pt idx="602">
                  <c:v>43613</c:v>
                </c:pt>
                <c:pt idx="603">
                  <c:v>43614</c:v>
                </c:pt>
                <c:pt idx="604">
                  <c:v>43615</c:v>
                </c:pt>
                <c:pt idx="605">
                  <c:v>43616</c:v>
                </c:pt>
                <c:pt idx="606">
                  <c:v>43619</c:v>
                </c:pt>
                <c:pt idx="607">
                  <c:v>43620</c:v>
                </c:pt>
                <c:pt idx="608">
                  <c:v>43621</c:v>
                </c:pt>
                <c:pt idx="609">
                  <c:v>43622</c:v>
                </c:pt>
                <c:pt idx="610">
                  <c:v>43623</c:v>
                </c:pt>
                <c:pt idx="611">
                  <c:v>43626</c:v>
                </c:pt>
                <c:pt idx="612">
                  <c:v>43627</c:v>
                </c:pt>
                <c:pt idx="613">
                  <c:v>43628</c:v>
                </c:pt>
                <c:pt idx="614">
                  <c:v>43629</c:v>
                </c:pt>
                <c:pt idx="615">
                  <c:v>43630</c:v>
                </c:pt>
                <c:pt idx="616">
                  <c:v>43633</c:v>
                </c:pt>
                <c:pt idx="617">
                  <c:v>43634</c:v>
                </c:pt>
                <c:pt idx="618">
                  <c:v>43635</c:v>
                </c:pt>
                <c:pt idx="619">
                  <c:v>43636</c:v>
                </c:pt>
                <c:pt idx="620">
                  <c:v>43637</c:v>
                </c:pt>
                <c:pt idx="621">
                  <c:v>43640</c:v>
                </c:pt>
                <c:pt idx="622">
                  <c:v>43641</c:v>
                </c:pt>
                <c:pt idx="623">
                  <c:v>43642</c:v>
                </c:pt>
                <c:pt idx="624">
                  <c:v>43643</c:v>
                </c:pt>
                <c:pt idx="625">
                  <c:v>43644</c:v>
                </c:pt>
                <c:pt idx="626">
                  <c:v>43647</c:v>
                </c:pt>
                <c:pt idx="627">
                  <c:v>43648</c:v>
                </c:pt>
                <c:pt idx="628">
                  <c:v>43649</c:v>
                </c:pt>
                <c:pt idx="629">
                  <c:v>43651</c:v>
                </c:pt>
                <c:pt idx="630">
                  <c:v>43654</c:v>
                </c:pt>
                <c:pt idx="631">
                  <c:v>43655</c:v>
                </c:pt>
                <c:pt idx="632">
                  <c:v>43656</c:v>
                </c:pt>
                <c:pt idx="633">
                  <c:v>43657</c:v>
                </c:pt>
                <c:pt idx="634">
                  <c:v>43658</c:v>
                </c:pt>
                <c:pt idx="635">
                  <c:v>43661</c:v>
                </c:pt>
                <c:pt idx="636">
                  <c:v>43662</c:v>
                </c:pt>
                <c:pt idx="637">
                  <c:v>43663</c:v>
                </c:pt>
                <c:pt idx="638">
                  <c:v>43664</c:v>
                </c:pt>
                <c:pt idx="639">
                  <c:v>43665</c:v>
                </c:pt>
                <c:pt idx="640">
                  <c:v>43668</c:v>
                </c:pt>
                <c:pt idx="641">
                  <c:v>43669</c:v>
                </c:pt>
                <c:pt idx="642">
                  <c:v>43670</c:v>
                </c:pt>
                <c:pt idx="643">
                  <c:v>43671</c:v>
                </c:pt>
                <c:pt idx="644">
                  <c:v>43672</c:v>
                </c:pt>
                <c:pt idx="645">
                  <c:v>43675</c:v>
                </c:pt>
                <c:pt idx="646">
                  <c:v>43676</c:v>
                </c:pt>
                <c:pt idx="647">
                  <c:v>43677</c:v>
                </c:pt>
                <c:pt idx="648">
                  <c:v>43678</c:v>
                </c:pt>
                <c:pt idx="649">
                  <c:v>43679</c:v>
                </c:pt>
                <c:pt idx="650">
                  <c:v>43682</c:v>
                </c:pt>
                <c:pt idx="651">
                  <c:v>43683</c:v>
                </c:pt>
                <c:pt idx="652">
                  <c:v>43684</c:v>
                </c:pt>
                <c:pt idx="653">
                  <c:v>43685</c:v>
                </c:pt>
                <c:pt idx="654">
                  <c:v>43686</c:v>
                </c:pt>
                <c:pt idx="655">
                  <c:v>43689</c:v>
                </c:pt>
                <c:pt idx="656">
                  <c:v>43690</c:v>
                </c:pt>
                <c:pt idx="657">
                  <c:v>43691</c:v>
                </c:pt>
                <c:pt idx="658">
                  <c:v>43692</c:v>
                </c:pt>
                <c:pt idx="659">
                  <c:v>43693</c:v>
                </c:pt>
                <c:pt idx="660">
                  <c:v>43696</c:v>
                </c:pt>
                <c:pt idx="661">
                  <c:v>43697</c:v>
                </c:pt>
                <c:pt idx="662">
                  <c:v>43698</c:v>
                </c:pt>
                <c:pt idx="663">
                  <c:v>43699</c:v>
                </c:pt>
                <c:pt idx="664">
                  <c:v>43700</c:v>
                </c:pt>
                <c:pt idx="665">
                  <c:v>43703</c:v>
                </c:pt>
                <c:pt idx="666">
                  <c:v>43704</c:v>
                </c:pt>
                <c:pt idx="667">
                  <c:v>43705</c:v>
                </c:pt>
                <c:pt idx="668">
                  <c:v>43706</c:v>
                </c:pt>
                <c:pt idx="669">
                  <c:v>43707</c:v>
                </c:pt>
                <c:pt idx="670">
                  <c:v>43711</c:v>
                </c:pt>
                <c:pt idx="671">
                  <c:v>43712</c:v>
                </c:pt>
                <c:pt idx="672">
                  <c:v>43713</c:v>
                </c:pt>
                <c:pt idx="673">
                  <c:v>43714</c:v>
                </c:pt>
                <c:pt idx="674">
                  <c:v>43717</c:v>
                </c:pt>
                <c:pt idx="675">
                  <c:v>43718</c:v>
                </c:pt>
                <c:pt idx="676">
                  <c:v>43719</c:v>
                </c:pt>
                <c:pt idx="677">
                  <c:v>43720</c:v>
                </c:pt>
                <c:pt idx="678">
                  <c:v>43721</c:v>
                </c:pt>
                <c:pt idx="679">
                  <c:v>43724</c:v>
                </c:pt>
                <c:pt idx="680">
                  <c:v>43725</c:v>
                </c:pt>
                <c:pt idx="681">
                  <c:v>43726</c:v>
                </c:pt>
                <c:pt idx="682">
                  <c:v>43727</c:v>
                </c:pt>
                <c:pt idx="683">
                  <c:v>43728</c:v>
                </c:pt>
                <c:pt idx="684">
                  <c:v>43731</c:v>
                </c:pt>
                <c:pt idx="685">
                  <c:v>43732</c:v>
                </c:pt>
                <c:pt idx="686">
                  <c:v>43733</c:v>
                </c:pt>
                <c:pt idx="687">
                  <c:v>43734</c:v>
                </c:pt>
                <c:pt idx="688">
                  <c:v>43735</c:v>
                </c:pt>
                <c:pt idx="689">
                  <c:v>43738</c:v>
                </c:pt>
                <c:pt idx="690">
                  <c:v>43739</c:v>
                </c:pt>
                <c:pt idx="691">
                  <c:v>43740</c:v>
                </c:pt>
                <c:pt idx="692">
                  <c:v>43741</c:v>
                </c:pt>
                <c:pt idx="693">
                  <c:v>43742</c:v>
                </c:pt>
                <c:pt idx="694">
                  <c:v>43745</c:v>
                </c:pt>
                <c:pt idx="695">
                  <c:v>43746</c:v>
                </c:pt>
                <c:pt idx="696">
                  <c:v>43747</c:v>
                </c:pt>
                <c:pt idx="697">
                  <c:v>43748</c:v>
                </c:pt>
                <c:pt idx="698">
                  <c:v>43749</c:v>
                </c:pt>
                <c:pt idx="699">
                  <c:v>43752</c:v>
                </c:pt>
                <c:pt idx="700">
                  <c:v>43753</c:v>
                </c:pt>
                <c:pt idx="701">
                  <c:v>43754</c:v>
                </c:pt>
                <c:pt idx="702">
                  <c:v>43755</c:v>
                </c:pt>
                <c:pt idx="703">
                  <c:v>43756</c:v>
                </c:pt>
                <c:pt idx="704">
                  <c:v>43759</c:v>
                </c:pt>
                <c:pt idx="705">
                  <c:v>43760</c:v>
                </c:pt>
                <c:pt idx="706">
                  <c:v>43761</c:v>
                </c:pt>
                <c:pt idx="707">
                  <c:v>43762</c:v>
                </c:pt>
                <c:pt idx="708">
                  <c:v>43763</c:v>
                </c:pt>
                <c:pt idx="709">
                  <c:v>43766</c:v>
                </c:pt>
                <c:pt idx="710">
                  <c:v>43767</c:v>
                </c:pt>
                <c:pt idx="711">
                  <c:v>43768</c:v>
                </c:pt>
                <c:pt idx="712">
                  <c:v>43769</c:v>
                </c:pt>
                <c:pt idx="713">
                  <c:v>43770</c:v>
                </c:pt>
                <c:pt idx="714">
                  <c:v>43773</c:v>
                </c:pt>
                <c:pt idx="715">
                  <c:v>43774</c:v>
                </c:pt>
                <c:pt idx="716">
                  <c:v>43775</c:v>
                </c:pt>
                <c:pt idx="717">
                  <c:v>43776</c:v>
                </c:pt>
                <c:pt idx="718">
                  <c:v>43777</c:v>
                </c:pt>
                <c:pt idx="719">
                  <c:v>43780</c:v>
                </c:pt>
                <c:pt idx="720">
                  <c:v>43781</c:v>
                </c:pt>
                <c:pt idx="721">
                  <c:v>43782</c:v>
                </c:pt>
                <c:pt idx="722">
                  <c:v>43783</c:v>
                </c:pt>
                <c:pt idx="723">
                  <c:v>43784</c:v>
                </c:pt>
                <c:pt idx="724">
                  <c:v>43787</c:v>
                </c:pt>
                <c:pt idx="725">
                  <c:v>43788</c:v>
                </c:pt>
                <c:pt idx="726">
                  <c:v>43789</c:v>
                </c:pt>
                <c:pt idx="727">
                  <c:v>43790</c:v>
                </c:pt>
                <c:pt idx="728">
                  <c:v>43791</c:v>
                </c:pt>
                <c:pt idx="729">
                  <c:v>43794</c:v>
                </c:pt>
                <c:pt idx="730">
                  <c:v>43795</c:v>
                </c:pt>
                <c:pt idx="731">
                  <c:v>43796</c:v>
                </c:pt>
                <c:pt idx="732">
                  <c:v>43798</c:v>
                </c:pt>
                <c:pt idx="733">
                  <c:v>43801</c:v>
                </c:pt>
                <c:pt idx="734">
                  <c:v>43802</c:v>
                </c:pt>
                <c:pt idx="735">
                  <c:v>43803</c:v>
                </c:pt>
                <c:pt idx="736">
                  <c:v>43804</c:v>
                </c:pt>
                <c:pt idx="737">
                  <c:v>43805</c:v>
                </c:pt>
                <c:pt idx="738">
                  <c:v>43808</c:v>
                </c:pt>
                <c:pt idx="739">
                  <c:v>43809</c:v>
                </c:pt>
                <c:pt idx="740">
                  <c:v>43810</c:v>
                </c:pt>
                <c:pt idx="741">
                  <c:v>43811</c:v>
                </c:pt>
                <c:pt idx="742">
                  <c:v>43812</c:v>
                </c:pt>
                <c:pt idx="743">
                  <c:v>43815</c:v>
                </c:pt>
                <c:pt idx="744">
                  <c:v>43816</c:v>
                </c:pt>
                <c:pt idx="745">
                  <c:v>43817</c:v>
                </c:pt>
                <c:pt idx="746">
                  <c:v>43818</c:v>
                </c:pt>
                <c:pt idx="747">
                  <c:v>43819</c:v>
                </c:pt>
                <c:pt idx="748">
                  <c:v>43822</c:v>
                </c:pt>
                <c:pt idx="749">
                  <c:v>43823</c:v>
                </c:pt>
                <c:pt idx="750">
                  <c:v>43825</c:v>
                </c:pt>
                <c:pt idx="751">
                  <c:v>43826</c:v>
                </c:pt>
                <c:pt idx="752">
                  <c:v>43829</c:v>
                </c:pt>
                <c:pt idx="753">
                  <c:v>43830</c:v>
                </c:pt>
                <c:pt idx="754">
                  <c:v>43832</c:v>
                </c:pt>
                <c:pt idx="755">
                  <c:v>43833</c:v>
                </c:pt>
                <c:pt idx="756">
                  <c:v>43836</c:v>
                </c:pt>
                <c:pt idx="757">
                  <c:v>43837</c:v>
                </c:pt>
                <c:pt idx="758">
                  <c:v>43838</c:v>
                </c:pt>
                <c:pt idx="759">
                  <c:v>43839</c:v>
                </c:pt>
                <c:pt idx="760">
                  <c:v>43840</c:v>
                </c:pt>
                <c:pt idx="761">
                  <c:v>43843</c:v>
                </c:pt>
                <c:pt idx="762">
                  <c:v>43844</c:v>
                </c:pt>
                <c:pt idx="763">
                  <c:v>43845</c:v>
                </c:pt>
                <c:pt idx="764">
                  <c:v>43846</c:v>
                </c:pt>
                <c:pt idx="765">
                  <c:v>43847</c:v>
                </c:pt>
                <c:pt idx="766">
                  <c:v>43851</c:v>
                </c:pt>
                <c:pt idx="767">
                  <c:v>43852</c:v>
                </c:pt>
                <c:pt idx="768">
                  <c:v>43853</c:v>
                </c:pt>
                <c:pt idx="769">
                  <c:v>43854</c:v>
                </c:pt>
                <c:pt idx="770">
                  <c:v>43857</c:v>
                </c:pt>
                <c:pt idx="771">
                  <c:v>43858</c:v>
                </c:pt>
                <c:pt idx="772">
                  <c:v>43859</c:v>
                </c:pt>
                <c:pt idx="773">
                  <c:v>43860</c:v>
                </c:pt>
                <c:pt idx="774">
                  <c:v>43861</c:v>
                </c:pt>
                <c:pt idx="775">
                  <c:v>43864</c:v>
                </c:pt>
                <c:pt idx="776">
                  <c:v>43865</c:v>
                </c:pt>
                <c:pt idx="777">
                  <c:v>43866</c:v>
                </c:pt>
                <c:pt idx="778">
                  <c:v>43867</c:v>
                </c:pt>
                <c:pt idx="779">
                  <c:v>43868</c:v>
                </c:pt>
                <c:pt idx="780">
                  <c:v>43871</c:v>
                </c:pt>
                <c:pt idx="781">
                  <c:v>43872</c:v>
                </c:pt>
                <c:pt idx="782">
                  <c:v>43873</c:v>
                </c:pt>
                <c:pt idx="783">
                  <c:v>43874</c:v>
                </c:pt>
                <c:pt idx="784">
                  <c:v>43875</c:v>
                </c:pt>
                <c:pt idx="785">
                  <c:v>43879</c:v>
                </c:pt>
                <c:pt idx="786">
                  <c:v>43880</c:v>
                </c:pt>
                <c:pt idx="787">
                  <c:v>43881</c:v>
                </c:pt>
                <c:pt idx="788">
                  <c:v>43882</c:v>
                </c:pt>
                <c:pt idx="789">
                  <c:v>43885</c:v>
                </c:pt>
                <c:pt idx="790">
                  <c:v>43886</c:v>
                </c:pt>
                <c:pt idx="791">
                  <c:v>43887</c:v>
                </c:pt>
                <c:pt idx="792">
                  <c:v>43888</c:v>
                </c:pt>
                <c:pt idx="793">
                  <c:v>43889</c:v>
                </c:pt>
                <c:pt idx="794">
                  <c:v>43892</c:v>
                </c:pt>
                <c:pt idx="795">
                  <c:v>43893</c:v>
                </c:pt>
                <c:pt idx="796">
                  <c:v>43894</c:v>
                </c:pt>
                <c:pt idx="797">
                  <c:v>43895</c:v>
                </c:pt>
                <c:pt idx="798">
                  <c:v>43896</c:v>
                </c:pt>
                <c:pt idx="799">
                  <c:v>43899</c:v>
                </c:pt>
                <c:pt idx="800">
                  <c:v>43900</c:v>
                </c:pt>
                <c:pt idx="801">
                  <c:v>43901</c:v>
                </c:pt>
                <c:pt idx="802">
                  <c:v>43902</c:v>
                </c:pt>
                <c:pt idx="803">
                  <c:v>43903</c:v>
                </c:pt>
                <c:pt idx="804">
                  <c:v>43906</c:v>
                </c:pt>
                <c:pt idx="805">
                  <c:v>43907</c:v>
                </c:pt>
                <c:pt idx="806">
                  <c:v>43908</c:v>
                </c:pt>
                <c:pt idx="807">
                  <c:v>43909</c:v>
                </c:pt>
                <c:pt idx="808">
                  <c:v>43910</c:v>
                </c:pt>
                <c:pt idx="809">
                  <c:v>43913</c:v>
                </c:pt>
                <c:pt idx="810">
                  <c:v>43914</c:v>
                </c:pt>
                <c:pt idx="811">
                  <c:v>43915</c:v>
                </c:pt>
                <c:pt idx="812">
                  <c:v>43916</c:v>
                </c:pt>
                <c:pt idx="813">
                  <c:v>43917</c:v>
                </c:pt>
                <c:pt idx="814">
                  <c:v>43920</c:v>
                </c:pt>
                <c:pt idx="815">
                  <c:v>43921</c:v>
                </c:pt>
                <c:pt idx="816">
                  <c:v>43922</c:v>
                </c:pt>
                <c:pt idx="817">
                  <c:v>43923</c:v>
                </c:pt>
                <c:pt idx="818">
                  <c:v>43924</c:v>
                </c:pt>
                <c:pt idx="819">
                  <c:v>43927</c:v>
                </c:pt>
                <c:pt idx="820">
                  <c:v>43928</c:v>
                </c:pt>
                <c:pt idx="821">
                  <c:v>43929</c:v>
                </c:pt>
                <c:pt idx="822">
                  <c:v>43930</c:v>
                </c:pt>
                <c:pt idx="823">
                  <c:v>43934</c:v>
                </c:pt>
                <c:pt idx="824">
                  <c:v>43935</c:v>
                </c:pt>
                <c:pt idx="825">
                  <c:v>43936</c:v>
                </c:pt>
                <c:pt idx="826">
                  <c:v>43937</c:v>
                </c:pt>
                <c:pt idx="827">
                  <c:v>43938</c:v>
                </c:pt>
                <c:pt idx="828">
                  <c:v>43941</c:v>
                </c:pt>
                <c:pt idx="829">
                  <c:v>43942</c:v>
                </c:pt>
                <c:pt idx="830">
                  <c:v>43943</c:v>
                </c:pt>
                <c:pt idx="831">
                  <c:v>43944</c:v>
                </c:pt>
                <c:pt idx="832">
                  <c:v>43945</c:v>
                </c:pt>
                <c:pt idx="833">
                  <c:v>43948</c:v>
                </c:pt>
                <c:pt idx="834">
                  <c:v>43949</c:v>
                </c:pt>
                <c:pt idx="835">
                  <c:v>43950</c:v>
                </c:pt>
                <c:pt idx="836">
                  <c:v>43951</c:v>
                </c:pt>
                <c:pt idx="837">
                  <c:v>43952</c:v>
                </c:pt>
                <c:pt idx="838">
                  <c:v>43955</c:v>
                </c:pt>
                <c:pt idx="839">
                  <c:v>43956</c:v>
                </c:pt>
                <c:pt idx="840">
                  <c:v>43957</c:v>
                </c:pt>
                <c:pt idx="841">
                  <c:v>43958</c:v>
                </c:pt>
                <c:pt idx="842">
                  <c:v>43959</c:v>
                </c:pt>
                <c:pt idx="843">
                  <c:v>43962</c:v>
                </c:pt>
                <c:pt idx="844">
                  <c:v>43963</c:v>
                </c:pt>
                <c:pt idx="845">
                  <c:v>43964</c:v>
                </c:pt>
                <c:pt idx="846">
                  <c:v>43965</c:v>
                </c:pt>
                <c:pt idx="847">
                  <c:v>43966</c:v>
                </c:pt>
                <c:pt idx="848">
                  <c:v>43969</c:v>
                </c:pt>
                <c:pt idx="849">
                  <c:v>43970</c:v>
                </c:pt>
                <c:pt idx="850">
                  <c:v>43971</c:v>
                </c:pt>
                <c:pt idx="851">
                  <c:v>43972</c:v>
                </c:pt>
                <c:pt idx="852">
                  <c:v>43973</c:v>
                </c:pt>
                <c:pt idx="853">
                  <c:v>43977</c:v>
                </c:pt>
                <c:pt idx="854">
                  <c:v>43978</c:v>
                </c:pt>
                <c:pt idx="855">
                  <c:v>43979</c:v>
                </c:pt>
                <c:pt idx="856">
                  <c:v>43980</c:v>
                </c:pt>
                <c:pt idx="857">
                  <c:v>43983</c:v>
                </c:pt>
                <c:pt idx="858">
                  <c:v>43984</c:v>
                </c:pt>
                <c:pt idx="859">
                  <c:v>43985</c:v>
                </c:pt>
                <c:pt idx="860">
                  <c:v>43986</c:v>
                </c:pt>
                <c:pt idx="861">
                  <c:v>43987</c:v>
                </c:pt>
                <c:pt idx="862">
                  <c:v>43990</c:v>
                </c:pt>
                <c:pt idx="863">
                  <c:v>43991</c:v>
                </c:pt>
                <c:pt idx="864">
                  <c:v>43992</c:v>
                </c:pt>
                <c:pt idx="865">
                  <c:v>43993</c:v>
                </c:pt>
                <c:pt idx="866">
                  <c:v>43994</c:v>
                </c:pt>
                <c:pt idx="867">
                  <c:v>43997</c:v>
                </c:pt>
                <c:pt idx="868">
                  <c:v>43998</c:v>
                </c:pt>
                <c:pt idx="869">
                  <c:v>43999</c:v>
                </c:pt>
                <c:pt idx="870">
                  <c:v>44000</c:v>
                </c:pt>
                <c:pt idx="871">
                  <c:v>44001</c:v>
                </c:pt>
                <c:pt idx="872">
                  <c:v>44004</c:v>
                </c:pt>
                <c:pt idx="873">
                  <c:v>44005</c:v>
                </c:pt>
                <c:pt idx="874">
                  <c:v>44006</c:v>
                </c:pt>
                <c:pt idx="875">
                  <c:v>44007</c:v>
                </c:pt>
                <c:pt idx="876">
                  <c:v>44008</c:v>
                </c:pt>
                <c:pt idx="877">
                  <c:v>44011</c:v>
                </c:pt>
                <c:pt idx="878">
                  <c:v>44012</c:v>
                </c:pt>
                <c:pt idx="879">
                  <c:v>44013</c:v>
                </c:pt>
                <c:pt idx="880">
                  <c:v>44014</c:v>
                </c:pt>
                <c:pt idx="881">
                  <c:v>44018</c:v>
                </c:pt>
                <c:pt idx="882">
                  <c:v>44019</c:v>
                </c:pt>
                <c:pt idx="883">
                  <c:v>44020</c:v>
                </c:pt>
                <c:pt idx="884">
                  <c:v>44021</c:v>
                </c:pt>
                <c:pt idx="885">
                  <c:v>44022</c:v>
                </c:pt>
                <c:pt idx="886">
                  <c:v>44025</c:v>
                </c:pt>
                <c:pt idx="887">
                  <c:v>44026</c:v>
                </c:pt>
                <c:pt idx="888">
                  <c:v>44027</c:v>
                </c:pt>
                <c:pt idx="889">
                  <c:v>44028</c:v>
                </c:pt>
                <c:pt idx="890">
                  <c:v>44029</c:v>
                </c:pt>
                <c:pt idx="891">
                  <c:v>44032</c:v>
                </c:pt>
                <c:pt idx="892">
                  <c:v>44033</c:v>
                </c:pt>
                <c:pt idx="893">
                  <c:v>44034</c:v>
                </c:pt>
                <c:pt idx="894">
                  <c:v>44035</c:v>
                </c:pt>
                <c:pt idx="895">
                  <c:v>44036</c:v>
                </c:pt>
                <c:pt idx="896">
                  <c:v>44039</c:v>
                </c:pt>
                <c:pt idx="897">
                  <c:v>44040</c:v>
                </c:pt>
                <c:pt idx="898">
                  <c:v>44041</c:v>
                </c:pt>
                <c:pt idx="899">
                  <c:v>44042</c:v>
                </c:pt>
                <c:pt idx="900">
                  <c:v>44043</c:v>
                </c:pt>
                <c:pt idx="901">
                  <c:v>44046</c:v>
                </c:pt>
                <c:pt idx="902">
                  <c:v>44047</c:v>
                </c:pt>
                <c:pt idx="903">
                  <c:v>44048</c:v>
                </c:pt>
                <c:pt idx="904">
                  <c:v>44049</c:v>
                </c:pt>
                <c:pt idx="905">
                  <c:v>44050</c:v>
                </c:pt>
                <c:pt idx="906">
                  <c:v>44053</c:v>
                </c:pt>
                <c:pt idx="907">
                  <c:v>44054</c:v>
                </c:pt>
                <c:pt idx="908">
                  <c:v>44055</c:v>
                </c:pt>
                <c:pt idx="909">
                  <c:v>44056</c:v>
                </c:pt>
                <c:pt idx="910">
                  <c:v>44057</c:v>
                </c:pt>
                <c:pt idx="911">
                  <c:v>44060</c:v>
                </c:pt>
                <c:pt idx="912">
                  <c:v>44061</c:v>
                </c:pt>
                <c:pt idx="913">
                  <c:v>44062</c:v>
                </c:pt>
                <c:pt idx="914">
                  <c:v>44063</c:v>
                </c:pt>
                <c:pt idx="915">
                  <c:v>44064</c:v>
                </c:pt>
                <c:pt idx="916">
                  <c:v>44067</c:v>
                </c:pt>
                <c:pt idx="917">
                  <c:v>44068</c:v>
                </c:pt>
                <c:pt idx="918">
                  <c:v>44069</c:v>
                </c:pt>
                <c:pt idx="919">
                  <c:v>44070</c:v>
                </c:pt>
                <c:pt idx="920">
                  <c:v>44071</c:v>
                </c:pt>
                <c:pt idx="921">
                  <c:v>44074</c:v>
                </c:pt>
                <c:pt idx="922">
                  <c:v>44075</c:v>
                </c:pt>
                <c:pt idx="923">
                  <c:v>44076</c:v>
                </c:pt>
                <c:pt idx="924">
                  <c:v>44077</c:v>
                </c:pt>
                <c:pt idx="925">
                  <c:v>44078</c:v>
                </c:pt>
                <c:pt idx="926">
                  <c:v>44082</c:v>
                </c:pt>
                <c:pt idx="927">
                  <c:v>44083</c:v>
                </c:pt>
                <c:pt idx="928">
                  <c:v>44084</c:v>
                </c:pt>
                <c:pt idx="929">
                  <c:v>44085</c:v>
                </c:pt>
                <c:pt idx="930">
                  <c:v>44088</c:v>
                </c:pt>
                <c:pt idx="931">
                  <c:v>44089</c:v>
                </c:pt>
                <c:pt idx="932">
                  <c:v>44090</c:v>
                </c:pt>
                <c:pt idx="933">
                  <c:v>44091</c:v>
                </c:pt>
                <c:pt idx="934">
                  <c:v>44092</c:v>
                </c:pt>
                <c:pt idx="935">
                  <c:v>44095</c:v>
                </c:pt>
                <c:pt idx="936">
                  <c:v>44096</c:v>
                </c:pt>
                <c:pt idx="937">
                  <c:v>44097</c:v>
                </c:pt>
                <c:pt idx="938">
                  <c:v>44098</c:v>
                </c:pt>
                <c:pt idx="939">
                  <c:v>44099</c:v>
                </c:pt>
                <c:pt idx="940">
                  <c:v>44102</c:v>
                </c:pt>
                <c:pt idx="941">
                  <c:v>44103</c:v>
                </c:pt>
                <c:pt idx="942">
                  <c:v>44104</c:v>
                </c:pt>
                <c:pt idx="943">
                  <c:v>44105</c:v>
                </c:pt>
                <c:pt idx="944">
                  <c:v>44106</c:v>
                </c:pt>
                <c:pt idx="945">
                  <c:v>44109</c:v>
                </c:pt>
                <c:pt idx="946">
                  <c:v>44110</c:v>
                </c:pt>
                <c:pt idx="947">
                  <c:v>44111</c:v>
                </c:pt>
                <c:pt idx="948">
                  <c:v>44112</c:v>
                </c:pt>
                <c:pt idx="949">
                  <c:v>44113</c:v>
                </c:pt>
                <c:pt idx="950">
                  <c:v>44116</c:v>
                </c:pt>
                <c:pt idx="951">
                  <c:v>44117</c:v>
                </c:pt>
                <c:pt idx="952">
                  <c:v>44118</c:v>
                </c:pt>
                <c:pt idx="953">
                  <c:v>44119</c:v>
                </c:pt>
                <c:pt idx="954">
                  <c:v>44120</c:v>
                </c:pt>
                <c:pt idx="955">
                  <c:v>44123</c:v>
                </c:pt>
                <c:pt idx="956">
                  <c:v>44124</c:v>
                </c:pt>
                <c:pt idx="957">
                  <c:v>44125</c:v>
                </c:pt>
                <c:pt idx="958">
                  <c:v>44126</c:v>
                </c:pt>
                <c:pt idx="959">
                  <c:v>44127</c:v>
                </c:pt>
                <c:pt idx="960">
                  <c:v>44130</c:v>
                </c:pt>
                <c:pt idx="961">
                  <c:v>44131</c:v>
                </c:pt>
                <c:pt idx="962">
                  <c:v>44132</c:v>
                </c:pt>
                <c:pt idx="963">
                  <c:v>44133</c:v>
                </c:pt>
                <c:pt idx="964">
                  <c:v>44134</c:v>
                </c:pt>
                <c:pt idx="965">
                  <c:v>44137</c:v>
                </c:pt>
                <c:pt idx="966">
                  <c:v>44138</c:v>
                </c:pt>
                <c:pt idx="967">
                  <c:v>44139</c:v>
                </c:pt>
                <c:pt idx="968">
                  <c:v>44140</c:v>
                </c:pt>
                <c:pt idx="969">
                  <c:v>44141</c:v>
                </c:pt>
                <c:pt idx="970">
                  <c:v>44144</c:v>
                </c:pt>
                <c:pt idx="971">
                  <c:v>44145</c:v>
                </c:pt>
                <c:pt idx="972">
                  <c:v>44146</c:v>
                </c:pt>
                <c:pt idx="973">
                  <c:v>44147</c:v>
                </c:pt>
                <c:pt idx="974">
                  <c:v>44148</c:v>
                </c:pt>
                <c:pt idx="975">
                  <c:v>44151</c:v>
                </c:pt>
                <c:pt idx="976">
                  <c:v>44152</c:v>
                </c:pt>
                <c:pt idx="977">
                  <c:v>44153</c:v>
                </c:pt>
                <c:pt idx="978">
                  <c:v>44154</c:v>
                </c:pt>
                <c:pt idx="979">
                  <c:v>44155</c:v>
                </c:pt>
                <c:pt idx="980">
                  <c:v>44158</c:v>
                </c:pt>
                <c:pt idx="981">
                  <c:v>44159</c:v>
                </c:pt>
                <c:pt idx="982">
                  <c:v>44160</c:v>
                </c:pt>
                <c:pt idx="983">
                  <c:v>44162</c:v>
                </c:pt>
                <c:pt idx="984">
                  <c:v>44165</c:v>
                </c:pt>
                <c:pt idx="985">
                  <c:v>44166</c:v>
                </c:pt>
                <c:pt idx="986">
                  <c:v>44167</c:v>
                </c:pt>
                <c:pt idx="987">
                  <c:v>44168</c:v>
                </c:pt>
                <c:pt idx="988">
                  <c:v>44169</c:v>
                </c:pt>
                <c:pt idx="989">
                  <c:v>44172</c:v>
                </c:pt>
                <c:pt idx="990">
                  <c:v>44173</c:v>
                </c:pt>
                <c:pt idx="991">
                  <c:v>44174</c:v>
                </c:pt>
                <c:pt idx="992">
                  <c:v>44175</c:v>
                </c:pt>
                <c:pt idx="993">
                  <c:v>44176</c:v>
                </c:pt>
                <c:pt idx="994">
                  <c:v>44179</c:v>
                </c:pt>
                <c:pt idx="995">
                  <c:v>44180</c:v>
                </c:pt>
                <c:pt idx="996">
                  <c:v>44181</c:v>
                </c:pt>
                <c:pt idx="997">
                  <c:v>44182</c:v>
                </c:pt>
                <c:pt idx="998">
                  <c:v>44183</c:v>
                </c:pt>
                <c:pt idx="999">
                  <c:v>44186</c:v>
                </c:pt>
                <c:pt idx="1000">
                  <c:v>44187</c:v>
                </c:pt>
                <c:pt idx="1001">
                  <c:v>44188</c:v>
                </c:pt>
                <c:pt idx="1002">
                  <c:v>44189</c:v>
                </c:pt>
                <c:pt idx="1003">
                  <c:v>44193</c:v>
                </c:pt>
                <c:pt idx="1004">
                  <c:v>44194</c:v>
                </c:pt>
                <c:pt idx="1005">
                  <c:v>44195</c:v>
                </c:pt>
                <c:pt idx="1006">
                  <c:v>44196</c:v>
                </c:pt>
                <c:pt idx="1007">
                  <c:v>44200</c:v>
                </c:pt>
                <c:pt idx="1008">
                  <c:v>44201</c:v>
                </c:pt>
                <c:pt idx="1009">
                  <c:v>44202</c:v>
                </c:pt>
                <c:pt idx="1010">
                  <c:v>44203</c:v>
                </c:pt>
                <c:pt idx="1011">
                  <c:v>44204</c:v>
                </c:pt>
                <c:pt idx="1012">
                  <c:v>44207</c:v>
                </c:pt>
                <c:pt idx="1013">
                  <c:v>44208</c:v>
                </c:pt>
                <c:pt idx="1014">
                  <c:v>44209</c:v>
                </c:pt>
                <c:pt idx="1015">
                  <c:v>44210</c:v>
                </c:pt>
                <c:pt idx="1016">
                  <c:v>44211</c:v>
                </c:pt>
                <c:pt idx="1017">
                  <c:v>44215</c:v>
                </c:pt>
                <c:pt idx="1018">
                  <c:v>44216</c:v>
                </c:pt>
                <c:pt idx="1019">
                  <c:v>44217</c:v>
                </c:pt>
                <c:pt idx="1020">
                  <c:v>44218</c:v>
                </c:pt>
                <c:pt idx="1021">
                  <c:v>44221</c:v>
                </c:pt>
                <c:pt idx="1022">
                  <c:v>44222</c:v>
                </c:pt>
                <c:pt idx="1023">
                  <c:v>44223</c:v>
                </c:pt>
                <c:pt idx="1024">
                  <c:v>44224</c:v>
                </c:pt>
                <c:pt idx="1025">
                  <c:v>44225</c:v>
                </c:pt>
                <c:pt idx="1026">
                  <c:v>44228</c:v>
                </c:pt>
                <c:pt idx="1027">
                  <c:v>44229</c:v>
                </c:pt>
                <c:pt idx="1028">
                  <c:v>44230</c:v>
                </c:pt>
                <c:pt idx="1029">
                  <c:v>44231</c:v>
                </c:pt>
                <c:pt idx="1030">
                  <c:v>44232</c:v>
                </c:pt>
                <c:pt idx="1031">
                  <c:v>44235</c:v>
                </c:pt>
                <c:pt idx="1032">
                  <c:v>44236</c:v>
                </c:pt>
                <c:pt idx="1033">
                  <c:v>44237</c:v>
                </c:pt>
                <c:pt idx="1034">
                  <c:v>44238</c:v>
                </c:pt>
                <c:pt idx="1035">
                  <c:v>44239</c:v>
                </c:pt>
                <c:pt idx="1036">
                  <c:v>44243</c:v>
                </c:pt>
                <c:pt idx="1037">
                  <c:v>44244</c:v>
                </c:pt>
                <c:pt idx="1038">
                  <c:v>44245</c:v>
                </c:pt>
                <c:pt idx="1039">
                  <c:v>44246</c:v>
                </c:pt>
                <c:pt idx="1040">
                  <c:v>44249</c:v>
                </c:pt>
                <c:pt idx="1041">
                  <c:v>44250</c:v>
                </c:pt>
                <c:pt idx="1042">
                  <c:v>44251</c:v>
                </c:pt>
                <c:pt idx="1043">
                  <c:v>44252</c:v>
                </c:pt>
                <c:pt idx="1044">
                  <c:v>44253</c:v>
                </c:pt>
                <c:pt idx="1045">
                  <c:v>44256</c:v>
                </c:pt>
                <c:pt idx="1046">
                  <c:v>44257</c:v>
                </c:pt>
                <c:pt idx="1047">
                  <c:v>44258</c:v>
                </c:pt>
                <c:pt idx="1048">
                  <c:v>44259</c:v>
                </c:pt>
                <c:pt idx="1049">
                  <c:v>44260</c:v>
                </c:pt>
                <c:pt idx="1050">
                  <c:v>44263</c:v>
                </c:pt>
                <c:pt idx="1051">
                  <c:v>44264</c:v>
                </c:pt>
                <c:pt idx="1052">
                  <c:v>44265</c:v>
                </c:pt>
                <c:pt idx="1053">
                  <c:v>44266</c:v>
                </c:pt>
                <c:pt idx="1054">
                  <c:v>44267</c:v>
                </c:pt>
                <c:pt idx="1055">
                  <c:v>44270</c:v>
                </c:pt>
                <c:pt idx="1056">
                  <c:v>44271</c:v>
                </c:pt>
                <c:pt idx="1057">
                  <c:v>44272</c:v>
                </c:pt>
                <c:pt idx="1058">
                  <c:v>44273</c:v>
                </c:pt>
                <c:pt idx="1059">
                  <c:v>44274</c:v>
                </c:pt>
                <c:pt idx="1060">
                  <c:v>44277</c:v>
                </c:pt>
                <c:pt idx="1061">
                  <c:v>44278</c:v>
                </c:pt>
                <c:pt idx="1062">
                  <c:v>44279</c:v>
                </c:pt>
                <c:pt idx="1063">
                  <c:v>44280</c:v>
                </c:pt>
                <c:pt idx="1064">
                  <c:v>44281</c:v>
                </c:pt>
                <c:pt idx="1065">
                  <c:v>44284</c:v>
                </c:pt>
                <c:pt idx="1066">
                  <c:v>44285</c:v>
                </c:pt>
                <c:pt idx="1067">
                  <c:v>44286</c:v>
                </c:pt>
                <c:pt idx="1068">
                  <c:v>44287</c:v>
                </c:pt>
                <c:pt idx="1069">
                  <c:v>44291</c:v>
                </c:pt>
                <c:pt idx="1070">
                  <c:v>44292</c:v>
                </c:pt>
                <c:pt idx="1071">
                  <c:v>44293</c:v>
                </c:pt>
                <c:pt idx="1072">
                  <c:v>44294</c:v>
                </c:pt>
                <c:pt idx="1073">
                  <c:v>44295</c:v>
                </c:pt>
                <c:pt idx="1074">
                  <c:v>44298</c:v>
                </c:pt>
                <c:pt idx="1075">
                  <c:v>44299</c:v>
                </c:pt>
                <c:pt idx="1076">
                  <c:v>44300</c:v>
                </c:pt>
                <c:pt idx="1077">
                  <c:v>44301</c:v>
                </c:pt>
                <c:pt idx="1078">
                  <c:v>44302</c:v>
                </c:pt>
                <c:pt idx="1079">
                  <c:v>44305</c:v>
                </c:pt>
                <c:pt idx="1080">
                  <c:v>44306</c:v>
                </c:pt>
                <c:pt idx="1081">
                  <c:v>44307</c:v>
                </c:pt>
                <c:pt idx="1082">
                  <c:v>44308</c:v>
                </c:pt>
                <c:pt idx="1083">
                  <c:v>44309</c:v>
                </c:pt>
                <c:pt idx="1084">
                  <c:v>44312</c:v>
                </c:pt>
                <c:pt idx="1085">
                  <c:v>44313</c:v>
                </c:pt>
                <c:pt idx="1086">
                  <c:v>44314</c:v>
                </c:pt>
                <c:pt idx="1087">
                  <c:v>44315</c:v>
                </c:pt>
                <c:pt idx="1088">
                  <c:v>44316</c:v>
                </c:pt>
                <c:pt idx="1089">
                  <c:v>44319</c:v>
                </c:pt>
                <c:pt idx="1090">
                  <c:v>44320</c:v>
                </c:pt>
                <c:pt idx="1091">
                  <c:v>44321</c:v>
                </c:pt>
                <c:pt idx="1092">
                  <c:v>44322</c:v>
                </c:pt>
                <c:pt idx="1093">
                  <c:v>44323</c:v>
                </c:pt>
                <c:pt idx="1094">
                  <c:v>44326</c:v>
                </c:pt>
                <c:pt idx="1095">
                  <c:v>44327</c:v>
                </c:pt>
                <c:pt idx="1096">
                  <c:v>44328</c:v>
                </c:pt>
                <c:pt idx="1097">
                  <c:v>44329</c:v>
                </c:pt>
                <c:pt idx="1098">
                  <c:v>44330</c:v>
                </c:pt>
                <c:pt idx="1099">
                  <c:v>44333</c:v>
                </c:pt>
                <c:pt idx="1100">
                  <c:v>44334</c:v>
                </c:pt>
                <c:pt idx="1101">
                  <c:v>44335</c:v>
                </c:pt>
                <c:pt idx="1102">
                  <c:v>44336</c:v>
                </c:pt>
                <c:pt idx="1103">
                  <c:v>44337</c:v>
                </c:pt>
                <c:pt idx="1104">
                  <c:v>44340</c:v>
                </c:pt>
                <c:pt idx="1105">
                  <c:v>44341</c:v>
                </c:pt>
                <c:pt idx="1106">
                  <c:v>44342</c:v>
                </c:pt>
                <c:pt idx="1107">
                  <c:v>44343</c:v>
                </c:pt>
                <c:pt idx="1108">
                  <c:v>44344</c:v>
                </c:pt>
                <c:pt idx="1109">
                  <c:v>44348</c:v>
                </c:pt>
                <c:pt idx="1110">
                  <c:v>44349</c:v>
                </c:pt>
                <c:pt idx="1111">
                  <c:v>44350</c:v>
                </c:pt>
                <c:pt idx="1112">
                  <c:v>44351</c:v>
                </c:pt>
                <c:pt idx="1113">
                  <c:v>44354</c:v>
                </c:pt>
                <c:pt idx="1114">
                  <c:v>44355</c:v>
                </c:pt>
                <c:pt idx="1115">
                  <c:v>44356</c:v>
                </c:pt>
                <c:pt idx="1116">
                  <c:v>44357</c:v>
                </c:pt>
                <c:pt idx="1117">
                  <c:v>44358</c:v>
                </c:pt>
                <c:pt idx="1118">
                  <c:v>44361</c:v>
                </c:pt>
                <c:pt idx="1119">
                  <c:v>44362</c:v>
                </c:pt>
                <c:pt idx="1120">
                  <c:v>44363</c:v>
                </c:pt>
                <c:pt idx="1121">
                  <c:v>44364</c:v>
                </c:pt>
                <c:pt idx="1122">
                  <c:v>44365</c:v>
                </c:pt>
                <c:pt idx="1123">
                  <c:v>44368</c:v>
                </c:pt>
                <c:pt idx="1124">
                  <c:v>44369</c:v>
                </c:pt>
                <c:pt idx="1125">
                  <c:v>44370</c:v>
                </c:pt>
                <c:pt idx="1126">
                  <c:v>44371</c:v>
                </c:pt>
                <c:pt idx="1127">
                  <c:v>44372</c:v>
                </c:pt>
                <c:pt idx="1128">
                  <c:v>44375</c:v>
                </c:pt>
                <c:pt idx="1129">
                  <c:v>44376</c:v>
                </c:pt>
                <c:pt idx="1130">
                  <c:v>44377</c:v>
                </c:pt>
                <c:pt idx="1131">
                  <c:v>44378</c:v>
                </c:pt>
                <c:pt idx="1132">
                  <c:v>44379</c:v>
                </c:pt>
                <c:pt idx="1133">
                  <c:v>44383</c:v>
                </c:pt>
                <c:pt idx="1134">
                  <c:v>44384</c:v>
                </c:pt>
                <c:pt idx="1135">
                  <c:v>44385</c:v>
                </c:pt>
                <c:pt idx="1136">
                  <c:v>44386</c:v>
                </c:pt>
                <c:pt idx="1137">
                  <c:v>44389</c:v>
                </c:pt>
                <c:pt idx="1138">
                  <c:v>44390</c:v>
                </c:pt>
                <c:pt idx="1139">
                  <c:v>44391</c:v>
                </c:pt>
                <c:pt idx="1140">
                  <c:v>44392</c:v>
                </c:pt>
                <c:pt idx="1141">
                  <c:v>44393</c:v>
                </c:pt>
                <c:pt idx="1142">
                  <c:v>44396</c:v>
                </c:pt>
                <c:pt idx="1143">
                  <c:v>44397</c:v>
                </c:pt>
                <c:pt idx="1144">
                  <c:v>44398</c:v>
                </c:pt>
                <c:pt idx="1145">
                  <c:v>44399</c:v>
                </c:pt>
                <c:pt idx="1146">
                  <c:v>44400</c:v>
                </c:pt>
                <c:pt idx="1147">
                  <c:v>44403</c:v>
                </c:pt>
                <c:pt idx="1148">
                  <c:v>44404</c:v>
                </c:pt>
                <c:pt idx="1149">
                  <c:v>44405</c:v>
                </c:pt>
                <c:pt idx="1150">
                  <c:v>44406</c:v>
                </c:pt>
                <c:pt idx="1151">
                  <c:v>44407</c:v>
                </c:pt>
                <c:pt idx="1152">
                  <c:v>44410</c:v>
                </c:pt>
                <c:pt idx="1153">
                  <c:v>44411</c:v>
                </c:pt>
                <c:pt idx="1154">
                  <c:v>44412</c:v>
                </c:pt>
                <c:pt idx="1155">
                  <c:v>44413</c:v>
                </c:pt>
                <c:pt idx="1156">
                  <c:v>44414</c:v>
                </c:pt>
                <c:pt idx="1157">
                  <c:v>44417</c:v>
                </c:pt>
                <c:pt idx="1158">
                  <c:v>44418</c:v>
                </c:pt>
                <c:pt idx="1159">
                  <c:v>44419</c:v>
                </c:pt>
                <c:pt idx="1160">
                  <c:v>44420</c:v>
                </c:pt>
                <c:pt idx="1161">
                  <c:v>44421</c:v>
                </c:pt>
                <c:pt idx="1162">
                  <c:v>44424</c:v>
                </c:pt>
                <c:pt idx="1163">
                  <c:v>44425</c:v>
                </c:pt>
                <c:pt idx="1164">
                  <c:v>44426</c:v>
                </c:pt>
                <c:pt idx="1165">
                  <c:v>44427</c:v>
                </c:pt>
                <c:pt idx="1166">
                  <c:v>44428</c:v>
                </c:pt>
                <c:pt idx="1167">
                  <c:v>44431</c:v>
                </c:pt>
                <c:pt idx="1168">
                  <c:v>44432</c:v>
                </c:pt>
                <c:pt idx="1169">
                  <c:v>44433</c:v>
                </c:pt>
                <c:pt idx="1170">
                  <c:v>44434</c:v>
                </c:pt>
                <c:pt idx="1171">
                  <c:v>44435</c:v>
                </c:pt>
                <c:pt idx="1172">
                  <c:v>44438</c:v>
                </c:pt>
                <c:pt idx="1173">
                  <c:v>44439</c:v>
                </c:pt>
                <c:pt idx="1174">
                  <c:v>44440</c:v>
                </c:pt>
                <c:pt idx="1175">
                  <c:v>44441</c:v>
                </c:pt>
                <c:pt idx="1176">
                  <c:v>44442</c:v>
                </c:pt>
                <c:pt idx="1177">
                  <c:v>44446</c:v>
                </c:pt>
                <c:pt idx="1178">
                  <c:v>44447</c:v>
                </c:pt>
                <c:pt idx="1179">
                  <c:v>44448</c:v>
                </c:pt>
                <c:pt idx="1180">
                  <c:v>44449</c:v>
                </c:pt>
                <c:pt idx="1181">
                  <c:v>44452</c:v>
                </c:pt>
                <c:pt idx="1182">
                  <c:v>44453</c:v>
                </c:pt>
                <c:pt idx="1183">
                  <c:v>44454</c:v>
                </c:pt>
                <c:pt idx="1184">
                  <c:v>44455</c:v>
                </c:pt>
                <c:pt idx="1185">
                  <c:v>44456</c:v>
                </c:pt>
                <c:pt idx="1186">
                  <c:v>44459</c:v>
                </c:pt>
                <c:pt idx="1187">
                  <c:v>44460</c:v>
                </c:pt>
                <c:pt idx="1188">
                  <c:v>44461</c:v>
                </c:pt>
                <c:pt idx="1189">
                  <c:v>44462</c:v>
                </c:pt>
                <c:pt idx="1190">
                  <c:v>44463</c:v>
                </c:pt>
                <c:pt idx="1191">
                  <c:v>44466</c:v>
                </c:pt>
                <c:pt idx="1192">
                  <c:v>44467</c:v>
                </c:pt>
                <c:pt idx="1193">
                  <c:v>44468</c:v>
                </c:pt>
                <c:pt idx="1194">
                  <c:v>44469</c:v>
                </c:pt>
                <c:pt idx="1195">
                  <c:v>44470</c:v>
                </c:pt>
                <c:pt idx="1196">
                  <c:v>44473</c:v>
                </c:pt>
                <c:pt idx="1197">
                  <c:v>44474</c:v>
                </c:pt>
                <c:pt idx="1198">
                  <c:v>44475</c:v>
                </c:pt>
                <c:pt idx="1199">
                  <c:v>44476</c:v>
                </c:pt>
                <c:pt idx="1200">
                  <c:v>44477</c:v>
                </c:pt>
                <c:pt idx="1201">
                  <c:v>44480</c:v>
                </c:pt>
                <c:pt idx="1202">
                  <c:v>44481</c:v>
                </c:pt>
                <c:pt idx="1203">
                  <c:v>44482</c:v>
                </c:pt>
                <c:pt idx="1204">
                  <c:v>44483</c:v>
                </c:pt>
                <c:pt idx="1205">
                  <c:v>44484</c:v>
                </c:pt>
                <c:pt idx="1206">
                  <c:v>44487</c:v>
                </c:pt>
                <c:pt idx="1207">
                  <c:v>44488</c:v>
                </c:pt>
                <c:pt idx="1208">
                  <c:v>44489</c:v>
                </c:pt>
                <c:pt idx="1209">
                  <c:v>44490</c:v>
                </c:pt>
                <c:pt idx="1210">
                  <c:v>44491</c:v>
                </c:pt>
                <c:pt idx="1211">
                  <c:v>44494</c:v>
                </c:pt>
                <c:pt idx="1212">
                  <c:v>44495</c:v>
                </c:pt>
                <c:pt idx="1213">
                  <c:v>44496</c:v>
                </c:pt>
                <c:pt idx="1214">
                  <c:v>44497</c:v>
                </c:pt>
                <c:pt idx="1215">
                  <c:v>44498</c:v>
                </c:pt>
                <c:pt idx="1216">
                  <c:v>44501</c:v>
                </c:pt>
                <c:pt idx="1217">
                  <c:v>44502</c:v>
                </c:pt>
                <c:pt idx="1218">
                  <c:v>44503</c:v>
                </c:pt>
                <c:pt idx="1219">
                  <c:v>44504</c:v>
                </c:pt>
                <c:pt idx="1220">
                  <c:v>44505</c:v>
                </c:pt>
                <c:pt idx="1221">
                  <c:v>44508</c:v>
                </c:pt>
                <c:pt idx="1222">
                  <c:v>44509</c:v>
                </c:pt>
                <c:pt idx="1223">
                  <c:v>44510</c:v>
                </c:pt>
                <c:pt idx="1224">
                  <c:v>44511</c:v>
                </c:pt>
                <c:pt idx="1225">
                  <c:v>44512</c:v>
                </c:pt>
                <c:pt idx="1226">
                  <c:v>44515</c:v>
                </c:pt>
                <c:pt idx="1227">
                  <c:v>44516</c:v>
                </c:pt>
                <c:pt idx="1228">
                  <c:v>44517</c:v>
                </c:pt>
                <c:pt idx="1229">
                  <c:v>44518</c:v>
                </c:pt>
                <c:pt idx="1230">
                  <c:v>44519</c:v>
                </c:pt>
                <c:pt idx="1231">
                  <c:v>44522</c:v>
                </c:pt>
                <c:pt idx="1232">
                  <c:v>44523</c:v>
                </c:pt>
                <c:pt idx="1233">
                  <c:v>44524</c:v>
                </c:pt>
                <c:pt idx="1234">
                  <c:v>44526</c:v>
                </c:pt>
                <c:pt idx="1235">
                  <c:v>44529</c:v>
                </c:pt>
                <c:pt idx="1236">
                  <c:v>44530</c:v>
                </c:pt>
                <c:pt idx="1237">
                  <c:v>44531</c:v>
                </c:pt>
                <c:pt idx="1238">
                  <c:v>44532</c:v>
                </c:pt>
                <c:pt idx="1239">
                  <c:v>44533</c:v>
                </c:pt>
                <c:pt idx="1240">
                  <c:v>44536</c:v>
                </c:pt>
                <c:pt idx="1241">
                  <c:v>44537</c:v>
                </c:pt>
                <c:pt idx="1242">
                  <c:v>44538</c:v>
                </c:pt>
                <c:pt idx="1243">
                  <c:v>44539</c:v>
                </c:pt>
                <c:pt idx="1244">
                  <c:v>44540</c:v>
                </c:pt>
                <c:pt idx="1245">
                  <c:v>44543</c:v>
                </c:pt>
                <c:pt idx="1246">
                  <c:v>44544</c:v>
                </c:pt>
                <c:pt idx="1247">
                  <c:v>44545</c:v>
                </c:pt>
                <c:pt idx="1248">
                  <c:v>44546</c:v>
                </c:pt>
                <c:pt idx="1249">
                  <c:v>44547</c:v>
                </c:pt>
                <c:pt idx="1250">
                  <c:v>44550</c:v>
                </c:pt>
                <c:pt idx="1251">
                  <c:v>44551</c:v>
                </c:pt>
                <c:pt idx="1252">
                  <c:v>44552</c:v>
                </c:pt>
                <c:pt idx="1253">
                  <c:v>44553</c:v>
                </c:pt>
                <c:pt idx="1254">
                  <c:v>44557</c:v>
                </c:pt>
                <c:pt idx="1255">
                  <c:v>44558</c:v>
                </c:pt>
                <c:pt idx="1256">
                  <c:v>44559</c:v>
                </c:pt>
                <c:pt idx="1257">
                  <c:v>44560</c:v>
                </c:pt>
                <c:pt idx="1258">
                  <c:v>44561</c:v>
                </c:pt>
                <c:pt idx="1259">
                  <c:v>44564</c:v>
                </c:pt>
                <c:pt idx="1260">
                  <c:v>44565</c:v>
                </c:pt>
                <c:pt idx="1261">
                  <c:v>44566</c:v>
                </c:pt>
                <c:pt idx="1262">
                  <c:v>44567</c:v>
                </c:pt>
                <c:pt idx="1263">
                  <c:v>44568</c:v>
                </c:pt>
                <c:pt idx="1264">
                  <c:v>44571</c:v>
                </c:pt>
                <c:pt idx="1265">
                  <c:v>44572</c:v>
                </c:pt>
                <c:pt idx="1266">
                  <c:v>44573</c:v>
                </c:pt>
                <c:pt idx="1267">
                  <c:v>44574</c:v>
                </c:pt>
                <c:pt idx="1268">
                  <c:v>44575</c:v>
                </c:pt>
                <c:pt idx="1269">
                  <c:v>44579</c:v>
                </c:pt>
                <c:pt idx="1270">
                  <c:v>44580</c:v>
                </c:pt>
                <c:pt idx="1271">
                  <c:v>44581</c:v>
                </c:pt>
                <c:pt idx="1272">
                  <c:v>44582</c:v>
                </c:pt>
                <c:pt idx="1273">
                  <c:v>44585</c:v>
                </c:pt>
                <c:pt idx="1274">
                  <c:v>44586</c:v>
                </c:pt>
                <c:pt idx="1275">
                  <c:v>44587</c:v>
                </c:pt>
                <c:pt idx="1276">
                  <c:v>44588</c:v>
                </c:pt>
                <c:pt idx="1277">
                  <c:v>44589</c:v>
                </c:pt>
                <c:pt idx="1278">
                  <c:v>44592</c:v>
                </c:pt>
                <c:pt idx="1279">
                  <c:v>44593</c:v>
                </c:pt>
                <c:pt idx="1280">
                  <c:v>44594</c:v>
                </c:pt>
                <c:pt idx="1281">
                  <c:v>44595</c:v>
                </c:pt>
                <c:pt idx="1282">
                  <c:v>44596</c:v>
                </c:pt>
                <c:pt idx="1283">
                  <c:v>44599</c:v>
                </c:pt>
                <c:pt idx="1284">
                  <c:v>44600</c:v>
                </c:pt>
                <c:pt idx="1285">
                  <c:v>44601</c:v>
                </c:pt>
                <c:pt idx="1286">
                  <c:v>44602</c:v>
                </c:pt>
                <c:pt idx="1287">
                  <c:v>44603</c:v>
                </c:pt>
                <c:pt idx="1288">
                  <c:v>44606</c:v>
                </c:pt>
                <c:pt idx="1289">
                  <c:v>44607</c:v>
                </c:pt>
                <c:pt idx="1290">
                  <c:v>44608</c:v>
                </c:pt>
              </c:numCache>
            </c:numRef>
          </c:cat>
          <c:val>
            <c:numRef>
              <c:f>'Share price history'!$B$1:$B$1291</c:f>
              <c:numCache>
                <c:formatCode>"$"#,##0.00</c:formatCode>
                <c:ptCount val="1291"/>
                <c:pt idx="0">
                  <c:v>31.28</c:v>
                </c:pt>
                <c:pt idx="1">
                  <c:v>31.56</c:v>
                </c:pt>
                <c:pt idx="2">
                  <c:v>31.86</c:v>
                </c:pt>
                <c:pt idx="3">
                  <c:v>31.74</c:v>
                </c:pt>
                <c:pt idx="4">
                  <c:v>31.73</c:v>
                </c:pt>
                <c:pt idx="5">
                  <c:v>31.7</c:v>
                </c:pt>
                <c:pt idx="6">
                  <c:v>31.12</c:v>
                </c:pt>
                <c:pt idx="7">
                  <c:v>30.9</c:v>
                </c:pt>
                <c:pt idx="8">
                  <c:v>30.83</c:v>
                </c:pt>
                <c:pt idx="9">
                  <c:v>30.39</c:v>
                </c:pt>
                <c:pt idx="10">
                  <c:v>30.36</c:v>
                </c:pt>
                <c:pt idx="11">
                  <c:v>30.05</c:v>
                </c:pt>
                <c:pt idx="12">
                  <c:v>30.12</c:v>
                </c:pt>
                <c:pt idx="13">
                  <c:v>29.82</c:v>
                </c:pt>
                <c:pt idx="14">
                  <c:v>29.53</c:v>
                </c:pt>
                <c:pt idx="15">
                  <c:v>29.66</c:v>
                </c:pt>
                <c:pt idx="16">
                  <c:v>29.65</c:v>
                </c:pt>
                <c:pt idx="17">
                  <c:v>29.78</c:v>
                </c:pt>
                <c:pt idx="18">
                  <c:v>29.68</c:v>
                </c:pt>
                <c:pt idx="19">
                  <c:v>30.08</c:v>
                </c:pt>
                <c:pt idx="20">
                  <c:v>30.02</c:v>
                </c:pt>
                <c:pt idx="21">
                  <c:v>30.08</c:v>
                </c:pt>
                <c:pt idx="22">
                  <c:v>30.42</c:v>
                </c:pt>
                <c:pt idx="23">
                  <c:v>30.55</c:v>
                </c:pt>
                <c:pt idx="24">
                  <c:v>30.41</c:v>
                </c:pt>
                <c:pt idx="25">
                  <c:v>30.47</c:v>
                </c:pt>
                <c:pt idx="26">
                  <c:v>30.69</c:v>
                </c:pt>
                <c:pt idx="27">
                  <c:v>30.67</c:v>
                </c:pt>
                <c:pt idx="28">
                  <c:v>30.91</c:v>
                </c:pt>
                <c:pt idx="29">
                  <c:v>31.05</c:v>
                </c:pt>
                <c:pt idx="30">
                  <c:v>31.77</c:v>
                </c:pt>
                <c:pt idx="31">
                  <c:v>31.87</c:v>
                </c:pt>
                <c:pt idx="32">
                  <c:v>31.87</c:v>
                </c:pt>
                <c:pt idx="33">
                  <c:v>31.87</c:v>
                </c:pt>
                <c:pt idx="34">
                  <c:v>31.84</c:v>
                </c:pt>
                <c:pt idx="35">
                  <c:v>32.29</c:v>
                </c:pt>
                <c:pt idx="36">
                  <c:v>32.479999999999997</c:v>
                </c:pt>
                <c:pt idx="37">
                  <c:v>32.5</c:v>
                </c:pt>
                <c:pt idx="38">
                  <c:v>32.340000000000003</c:v>
                </c:pt>
                <c:pt idx="39">
                  <c:v>32.630000000000003</c:v>
                </c:pt>
                <c:pt idx="40">
                  <c:v>32.71</c:v>
                </c:pt>
                <c:pt idx="41">
                  <c:v>32.72</c:v>
                </c:pt>
                <c:pt idx="42">
                  <c:v>32.56</c:v>
                </c:pt>
                <c:pt idx="43">
                  <c:v>32.22</c:v>
                </c:pt>
                <c:pt idx="44">
                  <c:v>32.14</c:v>
                </c:pt>
                <c:pt idx="45">
                  <c:v>32.28</c:v>
                </c:pt>
                <c:pt idx="46">
                  <c:v>32.33</c:v>
                </c:pt>
                <c:pt idx="47">
                  <c:v>32.33</c:v>
                </c:pt>
                <c:pt idx="48">
                  <c:v>32.44</c:v>
                </c:pt>
                <c:pt idx="49">
                  <c:v>32.83</c:v>
                </c:pt>
                <c:pt idx="50">
                  <c:v>32.64</c:v>
                </c:pt>
                <c:pt idx="51">
                  <c:v>32.53</c:v>
                </c:pt>
                <c:pt idx="52">
                  <c:v>32.590000000000003</c:v>
                </c:pt>
                <c:pt idx="53">
                  <c:v>32.47</c:v>
                </c:pt>
                <c:pt idx="54">
                  <c:v>32.68</c:v>
                </c:pt>
                <c:pt idx="55">
                  <c:v>32.51</c:v>
                </c:pt>
                <c:pt idx="56">
                  <c:v>32.229999999999997</c:v>
                </c:pt>
                <c:pt idx="57">
                  <c:v>32.4</c:v>
                </c:pt>
                <c:pt idx="58">
                  <c:v>32.380000000000003</c:v>
                </c:pt>
                <c:pt idx="59">
                  <c:v>32.54</c:v>
                </c:pt>
                <c:pt idx="60">
                  <c:v>32.56</c:v>
                </c:pt>
                <c:pt idx="61">
                  <c:v>32.43</c:v>
                </c:pt>
                <c:pt idx="62">
                  <c:v>32.46</c:v>
                </c:pt>
                <c:pt idx="63">
                  <c:v>32.549999999999997</c:v>
                </c:pt>
                <c:pt idx="64">
                  <c:v>32.409999999999997</c:v>
                </c:pt>
                <c:pt idx="65">
                  <c:v>32.33</c:v>
                </c:pt>
                <c:pt idx="66">
                  <c:v>32.33</c:v>
                </c:pt>
                <c:pt idx="67">
                  <c:v>32.270000000000003</c:v>
                </c:pt>
                <c:pt idx="68">
                  <c:v>32.159999999999997</c:v>
                </c:pt>
                <c:pt idx="69">
                  <c:v>32.15</c:v>
                </c:pt>
                <c:pt idx="70">
                  <c:v>32.119999999999997</c:v>
                </c:pt>
                <c:pt idx="71">
                  <c:v>32.229999999999997</c:v>
                </c:pt>
                <c:pt idx="72">
                  <c:v>32.08</c:v>
                </c:pt>
                <c:pt idx="73">
                  <c:v>31.86</c:v>
                </c:pt>
                <c:pt idx="74">
                  <c:v>31.98</c:v>
                </c:pt>
                <c:pt idx="75">
                  <c:v>31.89</c:v>
                </c:pt>
                <c:pt idx="76">
                  <c:v>31.98</c:v>
                </c:pt>
                <c:pt idx="77">
                  <c:v>32</c:v>
                </c:pt>
                <c:pt idx="78">
                  <c:v>32.090000000000003</c:v>
                </c:pt>
                <c:pt idx="79">
                  <c:v>32.1</c:v>
                </c:pt>
                <c:pt idx="80">
                  <c:v>32.15</c:v>
                </c:pt>
                <c:pt idx="81">
                  <c:v>32.020000000000003</c:v>
                </c:pt>
                <c:pt idx="82">
                  <c:v>31.86</c:v>
                </c:pt>
                <c:pt idx="83">
                  <c:v>31.73</c:v>
                </c:pt>
                <c:pt idx="84">
                  <c:v>31.71</c:v>
                </c:pt>
                <c:pt idx="85">
                  <c:v>31.74</c:v>
                </c:pt>
                <c:pt idx="86">
                  <c:v>31.71</c:v>
                </c:pt>
                <c:pt idx="87">
                  <c:v>31.64</c:v>
                </c:pt>
                <c:pt idx="88">
                  <c:v>31.31</c:v>
                </c:pt>
                <c:pt idx="89">
                  <c:v>31.32</c:v>
                </c:pt>
                <c:pt idx="90">
                  <c:v>31.29</c:v>
                </c:pt>
                <c:pt idx="91">
                  <c:v>31.4</c:v>
                </c:pt>
                <c:pt idx="92">
                  <c:v>30.9</c:v>
                </c:pt>
                <c:pt idx="93">
                  <c:v>30.55</c:v>
                </c:pt>
                <c:pt idx="94">
                  <c:v>30.54</c:v>
                </c:pt>
                <c:pt idx="95">
                  <c:v>30.77</c:v>
                </c:pt>
                <c:pt idx="96">
                  <c:v>30.45</c:v>
                </c:pt>
                <c:pt idx="97">
                  <c:v>30.47</c:v>
                </c:pt>
                <c:pt idx="98">
                  <c:v>30.38</c:v>
                </c:pt>
                <c:pt idx="99">
                  <c:v>30.49</c:v>
                </c:pt>
                <c:pt idx="100">
                  <c:v>30.47</c:v>
                </c:pt>
                <c:pt idx="101">
                  <c:v>30.46</c:v>
                </c:pt>
                <c:pt idx="102">
                  <c:v>30.95</c:v>
                </c:pt>
                <c:pt idx="103">
                  <c:v>31.01</c:v>
                </c:pt>
                <c:pt idx="104">
                  <c:v>30.85</c:v>
                </c:pt>
                <c:pt idx="105">
                  <c:v>30.67</c:v>
                </c:pt>
                <c:pt idx="106">
                  <c:v>30.4</c:v>
                </c:pt>
                <c:pt idx="107">
                  <c:v>30.33</c:v>
                </c:pt>
                <c:pt idx="108">
                  <c:v>30.1</c:v>
                </c:pt>
                <c:pt idx="109">
                  <c:v>31.06</c:v>
                </c:pt>
                <c:pt idx="110">
                  <c:v>31</c:v>
                </c:pt>
                <c:pt idx="111">
                  <c:v>30.88</c:v>
                </c:pt>
                <c:pt idx="112">
                  <c:v>30.99</c:v>
                </c:pt>
                <c:pt idx="113">
                  <c:v>31.1</c:v>
                </c:pt>
                <c:pt idx="114">
                  <c:v>31.25</c:v>
                </c:pt>
                <c:pt idx="115">
                  <c:v>31.49</c:v>
                </c:pt>
                <c:pt idx="116">
                  <c:v>31.81</c:v>
                </c:pt>
                <c:pt idx="117">
                  <c:v>32.119999999999997</c:v>
                </c:pt>
                <c:pt idx="118">
                  <c:v>32.29</c:v>
                </c:pt>
                <c:pt idx="119">
                  <c:v>32.39</c:v>
                </c:pt>
                <c:pt idx="120">
                  <c:v>32.270000000000003</c:v>
                </c:pt>
                <c:pt idx="121">
                  <c:v>32.01</c:v>
                </c:pt>
                <c:pt idx="122">
                  <c:v>31.99</c:v>
                </c:pt>
                <c:pt idx="123">
                  <c:v>31.88</c:v>
                </c:pt>
                <c:pt idx="124">
                  <c:v>31.84</c:v>
                </c:pt>
                <c:pt idx="125">
                  <c:v>32.06</c:v>
                </c:pt>
                <c:pt idx="126">
                  <c:v>31.89</c:v>
                </c:pt>
                <c:pt idx="127">
                  <c:v>31.49</c:v>
                </c:pt>
                <c:pt idx="128">
                  <c:v>31.61</c:v>
                </c:pt>
                <c:pt idx="129">
                  <c:v>31.67</c:v>
                </c:pt>
                <c:pt idx="130">
                  <c:v>31.44</c:v>
                </c:pt>
                <c:pt idx="131">
                  <c:v>31.49</c:v>
                </c:pt>
                <c:pt idx="132">
                  <c:v>31.55</c:v>
                </c:pt>
                <c:pt idx="133">
                  <c:v>31.69</c:v>
                </c:pt>
                <c:pt idx="134">
                  <c:v>31.52</c:v>
                </c:pt>
                <c:pt idx="135">
                  <c:v>31.62</c:v>
                </c:pt>
                <c:pt idx="136">
                  <c:v>31.87</c:v>
                </c:pt>
                <c:pt idx="137">
                  <c:v>31.79</c:v>
                </c:pt>
                <c:pt idx="138">
                  <c:v>31.74</c:v>
                </c:pt>
                <c:pt idx="139">
                  <c:v>31.59</c:v>
                </c:pt>
                <c:pt idx="140">
                  <c:v>31.38</c:v>
                </c:pt>
                <c:pt idx="141">
                  <c:v>31.18</c:v>
                </c:pt>
                <c:pt idx="142">
                  <c:v>31.28</c:v>
                </c:pt>
                <c:pt idx="143">
                  <c:v>31.42</c:v>
                </c:pt>
                <c:pt idx="144">
                  <c:v>31.43</c:v>
                </c:pt>
                <c:pt idx="145">
                  <c:v>31.36</c:v>
                </c:pt>
                <c:pt idx="146">
                  <c:v>31.21</c:v>
                </c:pt>
                <c:pt idx="147">
                  <c:v>31.69</c:v>
                </c:pt>
                <c:pt idx="148">
                  <c:v>31.89</c:v>
                </c:pt>
                <c:pt idx="149">
                  <c:v>31.58</c:v>
                </c:pt>
                <c:pt idx="150">
                  <c:v>31.55</c:v>
                </c:pt>
                <c:pt idx="151">
                  <c:v>31.71</c:v>
                </c:pt>
                <c:pt idx="152">
                  <c:v>31.68</c:v>
                </c:pt>
                <c:pt idx="153">
                  <c:v>31.52</c:v>
                </c:pt>
                <c:pt idx="154">
                  <c:v>31.58</c:v>
                </c:pt>
                <c:pt idx="155">
                  <c:v>31.64</c:v>
                </c:pt>
                <c:pt idx="156">
                  <c:v>31.62</c:v>
                </c:pt>
                <c:pt idx="157">
                  <c:v>31.23</c:v>
                </c:pt>
                <c:pt idx="158">
                  <c:v>30.97</c:v>
                </c:pt>
                <c:pt idx="159">
                  <c:v>31.05</c:v>
                </c:pt>
                <c:pt idx="160">
                  <c:v>31.42</c:v>
                </c:pt>
                <c:pt idx="161">
                  <c:v>31.51</c:v>
                </c:pt>
                <c:pt idx="162">
                  <c:v>31.5</c:v>
                </c:pt>
                <c:pt idx="163">
                  <c:v>31.65</c:v>
                </c:pt>
                <c:pt idx="164">
                  <c:v>31.73</c:v>
                </c:pt>
                <c:pt idx="165">
                  <c:v>31.76</c:v>
                </c:pt>
                <c:pt idx="166">
                  <c:v>31.71</c:v>
                </c:pt>
                <c:pt idx="167">
                  <c:v>32.15</c:v>
                </c:pt>
                <c:pt idx="168">
                  <c:v>32.19</c:v>
                </c:pt>
                <c:pt idx="169">
                  <c:v>32.04</c:v>
                </c:pt>
                <c:pt idx="170">
                  <c:v>32.22</c:v>
                </c:pt>
                <c:pt idx="171">
                  <c:v>32.22</c:v>
                </c:pt>
                <c:pt idx="172">
                  <c:v>32.33</c:v>
                </c:pt>
                <c:pt idx="173">
                  <c:v>32.53</c:v>
                </c:pt>
                <c:pt idx="174">
                  <c:v>33.53</c:v>
                </c:pt>
                <c:pt idx="175">
                  <c:v>33.24</c:v>
                </c:pt>
                <c:pt idx="176">
                  <c:v>33.869999999999997</c:v>
                </c:pt>
                <c:pt idx="177">
                  <c:v>33.520000000000003</c:v>
                </c:pt>
                <c:pt idx="178">
                  <c:v>33.700000000000003</c:v>
                </c:pt>
                <c:pt idx="179">
                  <c:v>33.6</c:v>
                </c:pt>
                <c:pt idx="180">
                  <c:v>34.119999999999997</c:v>
                </c:pt>
                <c:pt idx="181">
                  <c:v>34.1</c:v>
                </c:pt>
                <c:pt idx="182">
                  <c:v>34.090000000000003</c:v>
                </c:pt>
                <c:pt idx="183">
                  <c:v>33.659999999999997</c:v>
                </c:pt>
                <c:pt idx="184">
                  <c:v>33.46</c:v>
                </c:pt>
                <c:pt idx="185">
                  <c:v>33.6</c:v>
                </c:pt>
                <c:pt idx="186">
                  <c:v>33.75</c:v>
                </c:pt>
                <c:pt idx="187">
                  <c:v>33.840000000000003</c:v>
                </c:pt>
                <c:pt idx="188">
                  <c:v>34.19</c:v>
                </c:pt>
                <c:pt idx="189">
                  <c:v>34.26</c:v>
                </c:pt>
                <c:pt idx="190">
                  <c:v>34.090000000000003</c:v>
                </c:pt>
                <c:pt idx="191">
                  <c:v>34.130000000000003</c:v>
                </c:pt>
                <c:pt idx="192">
                  <c:v>34.17</c:v>
                </c:pt>
                <c:pt idx="193">
                  <c:v>34.26</c:v>
                </c:pt>
                <c:pt idx="194">
                  <c:v>34.51</c:v>
                </c:pt>
                <c:pt idx="195">
                  <c:v>34.549999999999997</c:v>
                </c:pt>
                <c:pt idx="196">
                  <c:v>34.46</c:v>
                </c:pt>
                <c:pt idx="197">
                  <c:v>34.450000000000003</c:v>
                </c:pt>
                <c:pt idx="198">
                  <c:v>34.11</c:v>
                </c:pt>
                <c:pt idx="199">
                  <c:v>34.32</c:v>
                </c:pt>
                <c:pt idx="200">
                  <c:v>33.97</c:v>
                </c:pt>
                <c:pt idx="201">
                  <c:v>34.35</c:v>
                </c:pt>
                <c:pt idx="202">
                  <c:v>34.520000000000003</c:v>
                </c:pt>
                <c:pt idx="203">
                  <c:v>34.51</c:v>
                </c:pt>
                <c:pt idx="204">
                  <c:v>34.380000000000003</c:v>
                </c:pt>
                <c:pt idx="205">
                  <c:v>34.28</c:v>
                </c:pt>
                <c:pt idx="206">
                  <c:v>33.880000000000003</c:v>
                </c:pt>
                <c:pt idx="207">
                  <c:v>33.75</c:v>
                </c:pt>
                <c:pt idx="208">
                  <c:v>33.32</c:v>
                </c:pt>
                <c:pt idx="209">
                  <c:v>33.24</c:v>
                </c:pt>
                <c:pt idx="210">
                  <c:v>33.42</c:v>
                </c:pt>
                <c:pt idx="211">
                  <c:v>33.61</c:v>
                </c:pt>
                <c:pt idx="212">
                  <c:v>33.700000000000003</c:v>
                </c:pt>
                <c:pt idx="213">
                  <c:v>33.479999999999997</c:v>
                </c:pt>
                <c:pt idx="214">
                  <c:v>33.520000000000003</c:v>
                </c:pt>
                <c:pt idx="215">
                  <c:v>33.5</c:v>
                </c:pt>
                <c:pt idx="216">
                  <c:v>33.369999999999997</c:v>
                </c:pt>
                <c:pt idx="217">
                  <c:v>33.35</c:v>
                </c:pt>
                <c:pt idx="218">
                  <c:v>33.46</c:v>
                </c:pt>
                <c:pt idx="219">
                  <c:v>33.54</c:v>
                </c:pt>
                <c:pt idx="220">
                  <c:v>33.520000000000003</c:v>
                </c:pt>
                <c:pt idx="221">
                  <c:v>33.71</c:v>
                </c:pt>
                <c:pt idx="222">
                  <c:v>33.53</c:v>
                </c:pt>
                <c:pt idx="223">
                  <c:v>33.51</c:v>
                </c:pt>
                <c:pt idx="224">
                  <c:v>33.69</c:v>
                </c:pt>
                <c:pt idx="225">
                  <c:v>33.590000000000003</c:v>
                </c:pt>
                <c:pt idx="226">
                  <c:v>33.64</c:v>
                </c:pt>
                <c:pt idx="227">
                  <c:v>33.64</c:v>
                </c:pt>
                <c:pt idx="228">
                  <c:v>33.979999999999997</c:v>
                </c:pt>
                <c:pt idx="229">
                  <c:v>34.33</c:v>
                </c:pt>
                <c:pt idx="230">
                  <c:v>34.369999999999997</c:v>
                </c:pt>
                <c:pt idx="231">
                  <c:v>34.46</c:v>
                </c:pt>
                <c:pt idx="232">
                  <c:v>34.18</c:v>
                </c:pt>
                <c:pt idx="233">
                  <c:v>33.78</c:v>
                </c:pt>
                <c:pt idx="234">
                  <c:v>33.71</c:v>
                </c:pt>
                <c:pt idx="235">
                  <c:v>33.65</c:v>
                </c:pt>
                <c:pt idx="236">
                  <c:v>33.880000000000003</c:v>
                </c:pt>
                <c:pt idx="237">
                  <c:v>34.33</c:v>
                </c:pt>
                <c:pt idx="238">
                  <c:v>34.68</c:v>
                </c:pt>
                <c:pt idx="239">
                  <c:v>34.729999999999997</c:v>
                </c:pt>
                <c:pt idx="240">
                  <c:v>34.56</c:v>
                </c:pt>
                <c:pt idx="241">
                  <c:v>35.26</c:v>
                </c:pt>
                <c:pt idx="242">
                  <c:v>35.200000000000003</c:v>
                </c:pt>
                <c:pt idx="243">
                  <c:v>35.020000000000003</c:v>
                </c:pt>
                <c:pt idx="244">
                  <c:v>34.56</c:v>
                </c:pt>
                <c:pt idx="245">
                  <c:v>34.35</c:v>
                </c:pt>
                <c:pt idx="246">
                  <c:v>34.26</c:v>
                </c:pt>
                <c:pt idx="247">
                  <c:v>34.33</c:v>
                </c:pt>
                <c:pt idx="248">
                  <c:v>34.44</c:v>
                </c:pt>
                <c:pt idx="249">
                  <c:v>34.479999999999997</c:v>
                </c:pt>
                <c:pt idx="250">
                  <c:v>34.33</c:v>
                </c:pt>
                <c:pt idx="251">
                  <c:v>34.54</c:v>
                </c:pt>
                <c:pt idx="252">
                  <c:v>34.799999999999997</c:v>
                </c:pt>
                <c:pt idx="253">
                  <c:v>34.880000000000003</c:v>
                </c:pt>
                <c:pt idx="254">
                  <c:v>34.94</c:v>
                </c:pt>
                <c:pt idx="255">
                  <c:v>34.549999999999997</c:v>
                </c:pt>
                <c:pt idx="256">
                  <c:v>34.51</c:v>
                </c:pt>
                <c:pt idx="257">
                  <c:v>34.57</c:v>
                </c:pt>
                <c:pt idx="258">
                  <c:v>34.659999999999997</c:v>
                </c:pt>
                <c:pt idx="259">
                  <c:v>34.64</c:v>
                </c:pt>
                <c:pt idx="260">
                  <c:v>34.69</c:v>
                </c:pt>
                <c:pt idx="261">
                  <c:v>35.24</c:v>
                </c:pt>
                <c:pt idx="262">
                  <c:v>35.06</c:v>
                </c:pt>
                <c:pt idx="263">
                  <c:v>35.020000000000003</c:v>
                </c:pt>
                <c:pt idx="264">
                  <c:v>35.01</c:v>
                </c:pt>
                <c:pt idx="265">
                  <c:v>34.9</c:v>
                </c:pt>
                <c:pt idx="266">
                  <c:v>35.01</c:v>
                </c:pt>
                <c:pt idx="267">
                  <c:v>35.29</c:v>
                </c:pt>
                <c:pt idx="268">
                  <c:v>36.979999999999997</c:v>
                </c:pt>
                <c:pt idx="269">
                  <c:v>36.99</c:v>
                </c:pt>
                <c:pt idx="270">
                  <c:v>35.83</c:v>
                </c:pt>
                <c:pt idx="271">
                  <c:v>35.11</c:v>
                </c:pt>
                <c:pt idx="272">
                  <c:v>34.909999999999997</c:v>
                </c:pt>
                <c:pt idx="273">
                  <c:v>34.700000000000003</c:v>
                </c:pt>
                <c:pt idx="274">
                  <c:v>32.869999999999997</c:v>
                </c:pt>
                <c:pt idx="275">
                  <c:v>33.44</c:v>
                </c:pt>
                <c:pt idx="276">
                  <c:v>33.159999999999997</c:v>
                </c:pt>
                <c:pt idx="277">
                  <c:v>31.88</c:v>
                </c:pt>
                <c:pt idx="278">
                  <c:v>32.380000000000003</c:v>
                </c:pt>
                <c:pt idx="279">
                  <c:v>32.86</c:v>
                </c:pt>
                <c:pt idx="280">
                  <c:v>33.119999999999997</c:v>
                </c:pt>
                <c:pt idx="281">
                  <c:v>33.36</c:v>
                </c:pt>
                <c:pt idx="282">
                  <c:v>33.85</c:v>
                </c:pt>
                <c:pt idx="283">
                  <c:v>34.369999999999997</c:v>
                </c:pt>
                <c:pt idx="284">
                  <c:v>34.14</c:v>
                </c:pt>
                <c:pt idx="285">
                  <c:v>33.9</c:v>
                </c:pt>
                <c:pt idx="286">
                  <c:v>33.880000000000003</c:v>
                </c:pt>
                <c:pt idx="287">
                  <c:v>34.369999999999997</c:v>
                </c:pt>
                <c:pt idx="288">
                  <c:v>35.159999999999997</c:v>
                </c:pt>
                <c:pt idx="289">
                  <c:v>34.880000000000003</c:v>
                </c:pt>
                <c:pt idx="290">
                  <c:v>34.42</c:v>
                </c:pt>
                <c:pt idx="291">
                  <c:v>33.78</c:v>
                </c:pt>
                <c:pt idx="292">
                  <c:v>34.08</c:v>
                </c:pt>
                <c:pt idx="293">
                  <c:v>34.24</c:v>
                </c:pt>
                <c:pt idx="294">
                  <c:v>34.01</c:v>
                </c:pt>
                <c:pt idx="295">
                  <c:v>34.06</c:v>
                </c:pt>
                <c:pt idx="296">
                  <c:v>34.6</c:v>
                </c:pt>
                <c:pt idx="297">
                  <c:v>34.86</c:v>
                </c:pt>
                <c:pt idx="298">
                  <c:v>34.700000000000003</c:v>
                </c:pt>
                <c:pt idx="299">
                  <c:v>34.840000000000003</c:v>
                </c:pt>
                <c:pt idx="300">
                  <c:v>34.46</c:v>
                </c:pt>
                <c:pt idx="301">
                  <c:v>34.68</c:v>
                </c:pt>
                <c:pt idx="302">
                  <c:v>34.869999999999997</c:v>
                </c:pt>
                <c:pt idx="303">
                  <c:v>34.44</c:v>
                </c:pt>
                <c:pt idx="304">
                  <c:v>34.44</c:v>
                </c:pt>
                <c:pt idx="305">
                  <c:v>34.380000000000003</c:v>
                </c:pt>
                <c:pt idx="306">
                  <c:v>33.75</c:v>
                </c:pt>
                <c:pt idx="307">
                  <c:v>32.69</c:v>
                </c:pt>
                <c:pt idx="308">
                  <c:v>33.22</c:v>
                </c:pt>
                <c:pt idx="309">
                  <c:v>33.19</c:v>
                </c:pt>
                <c:pt idx="310">
                  <c:v>33.46</c:v>
                </c:pt>
                <c:pt idx="311">
                  <c:v>33.64</c:v>
                </c:pt>
                <c:pt idx="312">
                  <c:v>33.229999999999997</c:v>
                </c:pt>
                <c:pt idx="313">
                  <c:v>33.82</c:v>
                </c:pt>
                <c:pt idx="314">
                  <c:v>34.25</c:v>
                </c:pt>
                <c:pt idx="315">
                  <c:v>33.869999999999997</c:v>
                </c:pt>
                <c:pt idx="316">
                  <c:v>33.340000000000003</c:v>
                </c:pt>
                <c:pt idx="317">
                  <c:v>33.61</c:v>
                </c:pt>
                <c:pt idx="318">
                  <c:v>34.08</c:v>
                </c:pt>
                <c:pt idx="319">
                  <c:v>33.93</c:v>
                </c:pt>
                <c:pt idx="320">
                  <c:v>34.43</c:v>
                </c:pt>
                <c:pt idx="321">
                  <c:v>34.43</c:v>
                </c:pt>
                <c:pt idx="322">
                  <c:v>34.630000000000003</c:v>
                </c:pt>
                <c:pt idx="323">
                  <c:v>34.44</c:v>
                </c:pt>
                <c:pt idx="324">
                  <c:v>34.590000000000003</c:v>
                </c:pt>
                <c:pt idx="325">
                  <c:v>34.630000000000003</c:v>
                </c:pt>
                <c:pt idx="326">
                  <c:v>34.72</c:v>
                </c:pt>
                <c:pt idx="327">
                  <c:v>34.880000000000003</c:v>
                </c:pt>
                <c:pt idx="328">
                  <c:v>35.130000000000003</c:v>
                </c:pt>
                <c:pt idx="329">
                  <c:v>34.770000000000003</c:v>
                </c:pt>
                <c:pt idx="330">
                  <c:v>34.93</c:v>
                </c:pt>
                <c:pt idx="331">
                  <c:v>35.07</c:v>
                </c:pt>
                <c:pt idx="332">
                  <c:v>34.700000000000003</c:v>
                </c:pt>
                <c:pt idx="333">
                  <c:v>33.56</c:v>
                </c:pt>
                <c:pt idx="334">
                  <c:v>33.07</c:v>
                </c:pt>
                <c:pt idx="335">
                  <c:v>32.950000000000003</c:v>
                </c:pt>
                <c:pt idx="336">
                  <c:v>33.03</c:v>
                </c:pt>
                <c:pt idx="337">
                  <c:v>33.11</c:v>
                </c:pt>
                <c:pt idx="338">
                  <c:v>33.159999999999997</c:v>
                </c:pt>
                <c:pt idx="339">
                  <c:v>33.340000000000003</c:v>
                </c:pt>
                <c:pt idx="340">
                  <c:v>33.22</c:v>
                </c:pt>
                <c:pt idx="341">
                  <c:v>33.65</c:v>
                </c:pt>
                <c:pt idx="342">
                  <c:v>33.99</c:v>
                </c:pt>
                <c:pt idx="343">
                  <c:v>33.83</c:v>
                </c:pt>
                <c:pt idx="344">
                  <c:v>33.82</c:v>
                </c:pt>
                <c:pt idx="345">
                  <c:v>33.85</c:v>
                </c:pt>
                <c:pt idx="346">
                  <c:v>33.78</c:v>
                </c:pt>
                <c:pt idx="347">
                  <c:v>33.94</c:v>
                </c:pt>
                <c:pt idx="348">
                  <c:v>33.86</c:v>
                </c:pt>
                <c:pt idx="349">
                  <c:v>34.1</c:v>
                </c:pt>
                <c:pt idx="350">
                  <c:v>34.020000000000003</c:v>
                </c:pt>
                <c:pt idx="351">
                  <c:v>33.82</c:v>
                </c:pt>
                <c:pt idx="352">
                  <c:v>33.840000000000003</c:v>
                </c:pt>
                <c:pt idx="353">
                  <c:v>34.17</c:v>
                </c:pt>
                <c:pt idx="354">
                  <c:v>34.06</c:v>
                </c:pt>
                <c:pt idx="355">
                  <c:v>34.36</c:v>
                </c:pt>
                <c:pt idx="356">
                  <c:v>34.549999999999997</c:v>
                </c:pt>
                <c:pt idx="357">
                  <c:v>34.54</c:v>
                </c:pt>
                <c:pt idx="358">
                  <c:v>34.49</c:v>
                </c:pt>
                <c:pt idx="359">
                  <c:v>34.590000000000003</c:v>
                </c:pt>
                <c:pt idx="360">
                  <c:v>34.76</c:v>
                </c:pt>
                <c:pt idx="361">
                  <c:v>34.409999999999997</c:v>
                </c:pt>
                <c:pt idx="362">
                  <c:v>34.409999999999997</c:v>
                </c:pt>
                <c:pt idx="363">
                  <c:v>34.33</c:v>
                </c:pt>
                <c:pt idx="364">
                  <c:v>34.28</c:v>
                </c:pt>
                <c:pt idx="365">
                  <c:v>34.47</c:v>
                </c:pt>
                <c:pt idx="366">
                  <c:v>34.28</c:v>
                </c:pt>
                <c:pt idx="367">
                  <c:v>34.33</c:v>
                </c:pt>
                <c:pt idx="368">
                  <c:v>34.56</c:v>
                </c:pt>
                <c:pt idx="369">
                  <c:v>34.409999999999997</c:v>
                </c:pt>
                <c:pt idx="370">
                  <c:v>34.61</c:v>
                </c:pt>
                <c:pt idx="371">
                  <c:v>34.49</c:v>
                </c:pt>
                <c:pt idx="372">
                  <c:v>34.49</c:v>
                </c:pt>
                <c:pt idx="373">
                  <c:v>34.33</c:v>
                </c:pt>
                <c:pt idx="374">
                  <c:v>34.47</c:v>
                </c:pt>
                <c:pt idx="375">
                  <c:v>34.39</c:v>
                </c:pt>
                <c:pt idx="376">
                  <c:v>34.44</c:v>
                </c:pt>
                <c:pt idx="377">
                  <c:v>34.46</c:v>
                </c:pt>
                <c:pt idx="378">
                  <c:v>34.950000000000003</c:v>
                </c:pt>
                <c:pt idx="379">
                  <c:v>35.18</c:v>
                </c:pt>
                <c:pt idx="380">
                  <c:v>35.229999999999997</c:v>
                </c:pt>
                <c:pt idx="381">
                  <c:v>35.479999999999997</c:v>
                </c:pt>
                <c:pt idx="382">
                  <c:v>35.270000000000003</c:v>
                </c:pt>
                <c:pt idx="383">
                  <c:v>35.57</c:v>
                </c:pt>
                <c:pt idx="384">
                  <c:v>35.58</c:v>
                </c:pt>
                <c:pt idx="385">
                  <c:v>35.43</c:v>
                </c:pt>
                <c:pt idx="386">
                  <c:v>35.69</c:v>
                </c:pt>
                <c:pt idx="387">
                  <c:v>35.700000000000003</c:v>
                </c:pt>
                <c:pt idx="388">
                  <c:v>35.42</c:v>
                </c:pt>
                <c:pt idx="389">
                  <c:v>35.39</c:v>
                </c:pt>
                <c:pt idx="390">
                  <c:v>35.270000000000003</c:v>
                </c:pt>
                <c:pt idx="391">
                  <c:v>35.74</c:v>
                </c:pt>
                <c:pt idx="392">
                  <c:v>36.01</c:v>
                </c:pt>
                <c:pt idx="393">
                  <c:v>36.17</c:v>
                </c:pt>
                <c:pt idx="394">
                  <c:v>36.409999999999997</c:v>
                </c:pt>
                <c:pt idx="395">
                  <c:v>36.58</c:v>
                </c:pt>
                <c:pt idx="396">
                  <c:v>37.85</c:v>
                </c:pt>
                <c:pt idx="397">
                  <c:v>38.17</c:v>
                </c:pt>
                <c:pt idx="398">
                  <c:v>37.590000000000003</c:v>
                </c:pt>
                <c:pt idx="399">
                  <c:v>38.43</c:v>
                </c:pt>
                <c:pt idx="400">
                  <c:v>38.9</c:v>
                </c:pt>
                <c:pt idx="401">
                  <c:v>38.71</c:v>
                </c:pt>
                <c:pt idx="402">
                  <c:v>39.25</c:v>
                </c:pt>
                <c:pt idx="403">
                  <c:v>38.869999999999997</c:v>
                </c:pt>
                <c:pt idx="404">
                  <c:v>38.799999999999997</c:v>
                </c:pt>
                <c:pt idx="405">
                  <c:v>38.69</c:v>
                </c:pt>
                <c:pt idx="406">
                  <c:v>38.590000000000003</c:v>
                </c:pt>
                <c:pt idx="407">
                  <c:v>39.020000000000003</c:v>
                </c:pt>
                <c:pt idx="408">
                  <c:v>39.26</c:v>
                </c:pt>
                <c:pt idx="409">
                  <c:v>39.9</c:v>
                </c:pt>
                <c:pt idx="410">
                  <c:v>40.130000000000003</c:v>
                </c:pt>
                <c:pt idx="411">
                  <c:v>39.97</c:v>
                </c:pt>
                <c:pt idx="412">
                  <c:v>39.880000000000003</c:v>
                </c:pt>
                <c:pt idx="413">
                  <c:v>40</c:v>
                </c:pt>
                <c:pt idx="414">
                  <c:v>40.19</c:v>
                </c:pt>
                <c:pt idx="415">
                  <c:v>39.42</c:v>
                </c:pt>
                <c:pt idx="416">
                  <c:v>39.340000000000003</c:v>
                </c:pt>
                <c:pt idx="417">
                  <c:v>39.340000000000003</c:v>
                </c:pt>
                <c:pt idx="418">
                  <c:v>39.340000000000003</c:v>
                </c:pt>
                <c:pt idx="419">
                  <c:v>39.36</c:v>
                </c:pt>
                <c:pt idx="420">
                  <c:v>39.22</c:v>
                </c:pt>
                <c:pt idx="421">
                  <c:v>39.67</c:v>
                </c:pt>
                <c:pt idx="422">
                  <c:v>39.61</c:v>
                </c:pt>
                <c:pt idx="423">
                  <c:v>40</c:v>
                </c:pt>
                <c:pt idx="424">
                  <c:v>39.869999999999997</c:v>
                </c:pt>
                <c:pt idx="425">
                  <c:v>40.11</c:v>
                </c:pt>
                <c:pt idx="426">
                  <c:v>40.200000000000003</c:v>
                </c:pt>
                <c:pt idx="427">
                  <c:v>40.619999999999997</c:v>
                </c:pt>
                <c:pt idx="428">
                  <c:v>40.72</c:v>
                </c:pt>
                <c:pt idx="429">
                  <c:v>40.770000000000003</c:v>
                </c:pt>
                <c:pt idx="430">
                  <c:v>41.25</c:v>
                </c:pt>
                <c:pt idx="431">
                  <c:v>41.01</c:v>
                </c:pt>
                <c:pt idx="432">
                  <c:v>41.47</c:v>
                </c:pt>
                <c:pt idx="433">
                  <c:v>41.77</c:v>
                </c:pt>
                <c:pt idx="434">
                  <c:v>41.64</c:v>
                </c:pt>
                <c:pt idx="435">
                  <c:v>41.51</c:v>
                </c:pt>
                <c:pt idx="436">
                  <c:v>41.41</c:v>
                </c:pt>
                <c:pt idx="437">
                  <c:v>41.61</c:v>
                </c:pt>
                <c:pt idx="438">
                  <c:v>41.78</c:v>
                </c:pt>
                <c:pt idx="439">
                  <c:v>41.97</c:v>
                </c:pt>
                <c:pt idx="440">
                  <c:v>41.92</c:v>
                </c:pt>
                <c:pt idx="441">
                  <c:v>42.48</c:v>
                </c:pt>
                <c:pt idx="442">
                  <c:v>42.37</c:v>
                </c:pt>
                <c:pt idx="443">
                  <c:v>42.57</c:v>
                </c:pt>
                <c:pt idx="444">
                  <c:v>42.92</c:v>
                </c:pt>
                <c:pt idx="445">
                  <c:v>43.1</c:v>
                </c:pt>
                <c:pt idx="446">
                  <c:v>42.19</c:v>
                </c:pt>
                <c:pt idx="447">
                  <c:v>40.58</c:v>
                </c:pt>
                <c:pt idx="448">
                  <c:v>41.5</c:v>
                </c:pt>
                <c:pt idx="449">
                  <c:v>40.880000000000003</c:v>
                </c:pt>
                <c:pt idx="450">
                  <c:v>41.64</c:v>
                </c:pt>
                <c:pt idx="451">
                  <c:v>42.25</c:v>
                </c:pt>
                <c:pt idx="452">
                  <c:v>41.71</c:v>
                </c:pt>
                <c:pt idx="453">
                  <c:v>42.18</c:v>
                </c:pt>
                <c:pt idx="454">
                  <c:v>42.06</c:v>
                </c:pt>
                <c:pt idx="455">
                  <c:v>41.8</c:v>
                </c:pt>
                <c:pt idx="456">
                  <c:v>40.270000000000003</c:v>
                </c:pt>
                <c:pt idx="457">
                  <c:v>41.15</c:v>
                </c:pt>
                <c:pt idx="458">
                  <c:v>40.380000000000003</c:v>
                </c:pt>
                <c:pt idx="459">
                  <c:v>40.98</c:v>
                </c:pt>
                <c:pt idx="460">
                  <c:v>40.659999999999997</c:v>
                </c:pt>
                <c:pt idx="461">
                  <c:v>40.82</c:v>
                </c:pt>
                <c:pt idx="462">
                  <c:v>41.4</c:v>
                </c:pt>
                <c:pt idx="463">
                  <c:v>40.700000000000003</c:v>
                </c:pt>
                <c:pt idx="464">
                  <c:v>41.25</c:v>
                </c:pt>
                <c:pt idx="465">
                  <c:v>40.770000000000003</c:v>
                </c:pt>
                <c:pt idx="466">
                  <c:v>42.09</c:v>
                </c:pt>
                <c:pt idx="467">
                  <c:v>41.57</c:v>
                </c:pt>
                <c:pt idx="468">
                  <c:v>41.98</c:v>
                </c:pt>
                <c:pt idx="469">
                  <c:v>41.81</c:v>
                </c:pt>
                <c:pt idx="470">
                  <c:v>41.25</c:v>
                </c:pt>
                <c:pt idx="471">
                  <c:v>40.68</c:v>
                </c:pt>
                <c:pt idx="472">
                  <c:v>40.96</c:v>
                </c:pt>
                <c:pt idx="473">
                  <c:v>41.25</c:v>
                </c:pt>
                <c:pt idx="474">
                  <c:v>41.88</c:v>
                </c:pt>
                <c:pt idx="475">
                  <c:v>41.26</c:v>
                </c:pt>
                <c:pt idx="476">
                  <c:v>40.86</c:v>
                </c:pt>
                <c:pt idx="477">
                  <c:v>40.89</c:v>
                </c:pt>
                <c:pt idx="478">
                  <c:v>41.08</c:v>
                </c:pt>
                <c:pt idx="479">
                  <c:v>41.78</c:v>
                </c:pt>
                <c:pt idx="480">
                  <c:v>42.56</c:v>
                </c:pt>
                <c:pt idx="481">
                  <c:v>43.14</c:v>
                </c:pt>
                <c:pt idx="482">
                  <c:v>43.82</c:v>
                </c:pt>
                <c:pt idx="483">
                  <c:v>43.6</c:v>
                </c:pt>
                <c:pt idx="484">
                  <c:v>42.79</c:v>
                </c:pt>
                <c:pt idx="485">
                  <c:v>42.64</c:v>
                </c:pt>
                <c:pt idx="486">
                  <c:v>41.63</c:v>
                </c:pt>
                <c:pt idx="487">
                  <c:v>42.09</c:v>
                </c:pt>
                <c:pt idx="488">
                  <c:v>41.72</c:v>
                </c:pt>
                <c:pt idx="489">
                  <c:v>41.86</c:v>
                </c:pt>
                <c:pt idx="490">
                  <c:v>42.25</c:v>
                </c:pt>
                <c:pt idx="491">
                  <c:v>41.52</c:v>
                </c:pt>
                <c:pt idx="492">
                  <c:v>40.869999999999997</c:v>
                </c:pt>
                <c:pt idx="493">
                  <c:v>40.19</c:v>
                </c:pt>
                <c:pt idx="494">
                  <c:v>39.79</c:v>
                </c:pt>
                <c:pt idx="495">
                  <c:v>39.770000000000003</c:v>
                </c:pt>
                <c:pt idx="496">
                  <c:v>39.75</c:v>
                </c:pt>
                <c:pt idx="497">
                  <c:v>38.44</c:v>
                </c:pt>
                <c:pt idx="498">
                  <c:v>39.99</c:v>
                </c:pt>
                <c:pt idx="499">
                  <c:v>40.619999999999997</c:v>
                </c:pt>
                <c:pt idx="500">
                  <c:v>40.72</c:v>
                </c:pt>
                <c:pt idx="501">
                  <c:v>41.38</c:v>
                </c:pt>
                <c:pt idx="502">
                  <c:v>41</c:v>
                </c:pt>
                <c:pt idx="503">
                  <c:v>39.85</c:v>
                </c:pt>
                <c:pt idx="504">
                  <c:v>40.76</c:v>
                </c:pt>
                <c:pt idx="505">
                  <c:v>40.98</c:v>
                </c:pt>
                <c:pt idx="506">
                  <c:v>41.17</c:v>
                </c:pt>
                <c:pt idx="507">
                  <c:v>41.08</c:v>
                </c:pt>
                <c:pt idx="508">
                  <c:v>40.11</c:v>
                </c:pt>
                <c:pt idx="509">
                  <c:v>40.65</c:v>
                </c:pt>
                <c:pt idx="510">
                  <c:v>40.159999999999997</c:v>
                </c:pt>
                <c:pt idx="511">
                  <c:v>40.51</c:v>
                </c:pt>
                <c:pt idx="512">
                  <c:v>39.92</c:v>
                </c:pt>
                <c:pt idx="513">
                  <c:v>40.26</c:v>
                </c:pt>
                <c:pt idx="514">
                  <c:v>40.32</c:v>
                </c:pt>
                <c:pt idx="515">
                  <c:v>40.07</c:v>
                </c:pt>
                <c:pt idx="516">
                  <c:v>39.97</c:v>
                </c:pt>
                <c:pt idx="517">
                  <c:v>38.82</c:v>
                </c:pt>
                <c:pt idx="518">
                  <c:v>38.520000000000003</c:v>
                </c:pt>
                <c:pt idx="519">
                  <c:v>37.47</c:v>
                </c:pt>
                <c:pt idx="520">
                  <c:v>38.65</c:v>
                </c:pt>
                <c:pt idx="521">
                  <c:v>39.42</c:v>
                </c:pt>
                <c:pt idx="522">
                  <c:v>40.24</c:v>
                </c:pt>
                <c:pt idx="523">
                  <c:v>40.65</c:v>
                </c:pt>
                <c:pt idx="524">
                  <c:v>40.229999999999997</c:v>
                </c:pt>
                <c:pt idx="525">
                  <c:v>39.92</c:v>
                </c:pt>
                <c:pt idx="526">
                  <c:v>40.130000000000003</c:v>
                </c:pt>
                <c:pt idx="527">
                  <c:v>39.53</c:v>
                </c:pt>
                <c:pt idx="528">
                  <c:v>40.03</c:v>
                </c:pt>
                <c:pt idx="529">
                  <c:v>39.51</c:v>
                </c:pt>
                <c:pt idx="530">
                  <c:v>39.69</c:v>
                </c:pt>
                <c:pt idx="531">
                  <c:v>39.53</c:v>
                </c:pt>
                <c:pt idx="532">
                  <c:v>39.79</c:v>
                </c:pt>
                <c:pt idx="533">
                  <c:v>40.19</c:v>
                </c:pt>
                <c:pt idx="534">
                  <c:v>40.380000000000003</c:v>
                </c:pt>
                <c:pt idx="535">
                  <c:v>40</c:v>
                </c:pt>
                <c:pt idx="536">
                  <c:v>39.950000000000003</c:v>
                </c:pt>
                <c:pt idx="537">
                  <c:v>40.72</c:v>
                </c:pt>
                <c:pt idx="538">
                  <c:v>40.840000000000003</c:v>
                </c:pt>
                <c:pt idx="539">
                  <c:v>40.78</c:v>
                </c:pt>
                <c:pt idx="540">
                  <c:v>40.700000000000003</c:v>
                </c:pt>
                <c:pt idx="541">
                  <c:v>41.09</c:v>
                </c:pt>
                <c:pt idx="542">
                  <c:v>41.1</c:v>
                </c:pt>
                <c:pt idx="543">
                  <c:v>40.83</c:v>
                </c:pt>
                <c:pt idx="544">
                  <c:v>40.659999999999997</c:v>
                </c:pt>
                <c:pt idx="545">
                  <c:v>39.68</c:v>
                </c:pt>
                <c:pt idx="546">
                  <c:v>39.24</c:v>
                </c:pt>
                <c:pt idx="547">
                  <c:v>38.76</c:v>
                </c:pt>
                <c:pt idx="548">
                  <c:v>39.340000000000003</c:v>
                </c:pt>
                <c:pt idx="549">
                  <c:v>39.56</c:v>
                </c:pt>
                <c:pt idx="550">
                  <c:v>39.82</c:v>
                </c:pt>
                <c:pt idx="551">
                  <c:v>39.049999999999997</c:v>
                </c:pt>
                <c:pt idx="552">
                  <c:v>39.61</c:v>
                </c:pt>
                <c:pt idx="553">
                  <c:v>39.630000000000003</c:v>
                </c:pt>
                <c:pt idx="554">
                  <c:v>40.1</c:v>
                </c:pt>
                <c:pt idx="555">
                  <c:v>39.979999999999997</c:v>
                </c:pt>
                <c:pt idx="556">
                  <c:v>40.15</c:v>
                </c:pt>
                <c:pt idx="557">
                  <c:v>39.67</c:v>
                </c:pt>
                <c:pt idx="558">
                  <c:v>39.71</c:v>
                </c:pt>
                <c:pt idx="559">
                  <c:v>40.21</c:v>
                </c:pt>
                <c:pt idx="560">
                  <c:v>39.83</c:v>
                </c:pt>
                <c:pt idx="561">
                  <c:v>40.090000000000003</c:v>
                </c:pt>
                <c:pt idx="562">
                  <c:v>40.26</c:v>
                </c:pt>
                <c:pt idx="563">
                  <c:v>40.61</c:v>
                </c:pt>
                <c:pt idx="564">
                  <c:v>40.68</c:v>
                </c:pt>
                <c:pt idx="565">
                  <c:v>40.61</c:v>
                </c:pt>
                <c:pt idx="566">
                  <c:v>40.520000000000003</c:v>
                </c:pt>
                <c:pt idx="567">
                  <c:v>40.75</c:v>
                </c:pt>
                <c:pt idx="568">
                  <c:v>40.89</c:v>
                </c:pt>
                <c:pt idx="569">
                  <c:v>40.61</c:v>
                </c:pt>
                <c:pt idx="570">
                  <c:v>40.51</c:v>
                </c:pt>
                <c:pt idx="571">
                  <c:v>40.07</c:v>
                </c:pt>
                <c:pt idx="572">
                  <c:v>39.54</c:v>
                </c:pt>
                <c:pt idx="573">
                  <c:v>39.9</c:v>
                </c:pt>
                <c:pt idx="574">
                  <c:v>38.79</c:v>
                </c:pt>
                <c:pt idx="575">
                  <c:v>37.799999999999997</c:v>
                </c:pt>
                <c:pt idx="576">
                  <c:v>37.33</c:v>
                </c:pt>
                <c:pt idx="577">
                  <c:v>36.950000000000003</c:v>
                </c:pt>
                <c:pt idx="578">
                  <c:v>37.369999999999997</c:v>
                </c:pt>
                <c:pt idx="579">
                  <c:v>37.32</c:v>
                </c:pt>
                <c:pt idx="580">
                  <c:v>37.549999999999997</c:v>
                </c:pt>
                <c:pt idx="581">
                  <c:v>37.89</c:v>
                </c:pt>
                <c:pt idx="582">
                  <c:v>37.53</c:v>
                </c:pt>
                <c:pt idx="583">
                  <c:v>38.5</c:v>
                </c:pt>
                <c:pt idx="584">
                  <c:v>38.65</c:v>
                </c:pt>
                <c:pt idx="585">
                  <c:v>38.880000000000003</c:v>
                </c:pt>
                <c:pt idx="586">
                  <c:v>39.24</c:v>
                </c:pt>
                <c:pt idx="587">
                  <c:v>39.479999999999997</c:v>
                </c:pt>
                <c:pt idx="588">
                  <c:v>38.700000000000003</c:v>
                </c:pt>
                <c:pt idx="589">
                  <c:v>38.82</c:v>
                </c:pt>
                <c:pt idx="590">
                  <c:v>38.520000000000003</c:v>
                </c:pt>
                <c:pt idx="591">
                  <c:v>38.6</c:v>
                </c:pt>
                <c:pt idx="592">
                  <c:v>38.46</c:v>
                </c:pt>
                <c:pt idx="593">
                  <c:v>38.54</c:v>
                </c:pt>
                <c:pt idx="594">
                  <c:v>39.01</c:v>
                </c:pt>
                <c:pt idx="595">
                  <c:v>39.47</c:v>
                </c:pt>
                <c:pt idx="596">
                  <c:v>39.31</c:v>
                </c:pt>
                <c:pt idx="597">
                  <c:v>39.43</c:v>
                </c:pt>
                <c:pt idx="598">
                  <c:v>39.5</c:v>
                </c:pt>
                <c:pt idx="599">
                  <c:v>39.799999999999997</c:v>
                </c:pt>
                <c:pt idx="600">
                  <c:v>39.74</c:v>
                </c:pt>
                <c:pt idx="601">
                  <c:v>39.770000000000003</c:v>
                </c:pt>
                <c:pt idx="602">
                  <c:v>39.72</c:v>
                </c:pt>
                <c:pt idx="603">
                  <c:v>39.549999999999997</c:v>
                </c:pt>
                <c:pt idx="604">
                  <c:v>39.72</c:v>
                </c:pt>
                <c:pt idx="605">
                  <c:v>39.36</c:v>
                </c:pt>
                <c:pt idx="606">
                  <c:v>39.74</c:v>
                </c:pt>
                <c:pt idx="607">
                  <c:v>40.03</c:v>
                </c:pt>
                <c:pt idx="608">
                  <c:v>40.270000000000003</c:v>
                </c:pt>
                <c:pt idx="609">
                  <c:v>40.49</c:v>
                </c:pt>
                <c:pt idx="610">
                  <c:v>40.69</c:v>
                </c:pt>
                <c:pt idx="611">
                  <c:v>40.83</c:v>
                </c:pt>
                <c:pt idx="612">
                  <c:v>40.450000000000003</c:v>
                </c:pt>
                <c:pt idx="613">
                  <c:v>40.840000000000003</c:v>
                </c:pt>
                <c:pt idx="614">
                  <c:v>40.29</c:v>
                </c:pt>
                <c:pt idx="615">
                  <c:v>40.53</c:v>
                </c:pt>
                <c:pt idx="616">
                  <c:v>40.65</c:v>
                </c:pt>
                <c:pt idx="617">
                  <c:v>40.83</c:v>
                </c:pt>
                <c:pt idx="618">
                  <c:v>41.24</c:v>
                </c:pt>
                <c:pt idx="619">
                  <c:v>41.33</c:v>
                </c:pt>
                <c:pt idx="620">
                  <c:v>41.4</c:v>
                </c:pt>
                <c:pt idx="621">
                  <c:v>41.48</c:v>
                </c:pt>
                <c:pt idx="622">
                  <c:v>41.48</c:v>
                </c:pt>
                <c:pt idx="623">
                  <c:v>40.75</c:v>
                </c:pt>
                <c:pt idx="624">
                  <c:v>41.17</c:v>
                </c:pt>
                <c:pt idx="625">
                  <c:v>41.07</c:v>
                </c:pt>
                <c:pt idx="626">
                  <c:v>41.49</c:v>
                </c:pt>
                <c:pt idx="627">
                  <c:v>41.92</c:v>
                </c:pt>
                <c:pt idx="628">
                  <c:v>42.09</c:v>
                </c:pt>
                <c:pt idx="629">
                  <c:v>41.63</c:v>
                </c:pt>
                <c:pt idx="630">
                  <c:v>41.05</c:v>
                </c:pt>
                <c:pt idx="631">
                  <c:v>41.11</c:v>
                </c:pt>
                <c:pt idx="632">
                  <c:v>41.77</c:v>
                </c:pt>
                <c:pt idx="633">
                  <c:v>40.74</c:v>
                </c:pt>
                <c:pt idx="634">
                  <c:v>40.19</c:v>
                </c:pt>
                <c:pt idx="635">
                  <c:v>40.520000000000003</c:v>
                </c:pt>
                <c:pt idx="636">
                  <c:v>40.619999999999997</c:v>
                </c:pt>
                <c:pt idx="637">
                  <c:v>40.520000000000003</c:v>
                </c:pt>
                <c:pt idx="638">
                  <c:v>40.82</c:v>
                </c:pt>
                <c:pt idx="639">
                  <c:v>40.54</c:v>
                </c:pt>
                <c:pt idx="640">
                  <c:v>40.590000000000003</c:v>
                </c:pt>
                <c:pt idx="641">
                  <c:v>40.85</c:v>
                </c:pt>
                <c:pt idx="642">
                  <c:v>40.659999999999997</c:v>
                </c:pt>
                <c:pt idx="643">
                  <c:v>40.450000000000003</c:v>
                </c:pt>
                <c:pt idx="644">
                  <c:v>40.85</c:v>
                </c:pt>
                <c:pt idx="645">
                  <c:v>39.29</c:v>
                </c:pt>
                <c:pt idx="646">
                  <c:v>36.770000000000003</c:v>
                </c:pt>
                <c:pt idx="647">
                  <c:v>36.82</c:v>
                </c:pt>
                <c:pt idx="648">
                  <c:v>36.26</c:v>
                </c:pt>
                <c:pt idx="649">
                  <c:v>36.020000000000003</c:v>
                </c:pt>
                <c:pt idx="650">
                  <c:v>35.04</c:v>
                </c:pt>
                <c:pt idx="651">
                  <c:v>35.03</c:v>
                </c:pt>
                <c:pt idx="652">
                  <c:v>34.68</c:v>
                </c:pt>
                <c:pt idx="653">
                  <c:v>34.950000000000003</c:v>
                </c:pt>
                <c:pt idx="654">
                  <c:v>34.46</c:v>
                </c:pt>
                <c:pt idx="655">
                  <c:v>33.549999999999997</c:v>
                </c:pt>
                <c:pt idx="656">
                  <c:v>33.369999999999997</c:v>
                </c:pt>
                <c:pt idx="657">
                  <c:v>32.46</c:v>
                </c:pt>
                <c:pt idx="658">
                  <c:v>32.69</c:v>
                </c:pt>
                <c:pt idx="659">
                  <c:v>32.85</c:v>
                </c:pt>
                <c:pt idx="660">
                  <c:v>33.35</c:v>
                </c:pt>
                <c:pt idx="661">
                  <c:v>32.81</c:v>
                </c:pt>
                <c:pt idx="662">
                  <c:v>33.049999999999997</c:v>
                </c:pt>
                <c:pt idx="663">
                  <c:v>33.25</c:v>
                </c:pt>
                <c:pt idx="664">
                  <c:v>32.549999999999997</c:v>
                </c:pt>
                <c:pt idx="665">
                  <c:v>33.03</c:v>
                </c:pt>
                <c:pt idx="666">
                  <c:v>32.549999999999997</c:v>
                </c:pt>
                <c:pt idx="667">
                  <c:v>33.25</c:v>
                </c:pt>
                <c:pt idx="668">
                  <c:v>33.49</c:v>
                </c:pt>
                <c:pt idx="669">
                  <c:v>33.700000000000003</c:v>
                </c:pt>
                <c:pt idx="670">
                  <c:v>34.24</c:v>
                </c:pt>
                <c:pt idx="671">
                  <c:v>33.97</c:v>
                </c:pt>
                <c:pt idx="672">
                  <c:v>34.450000000000003</c:v>
                </c:pt>
                <c:pt idx="673">
                  <c:v>34.6</c:v>
                </c:pt>
                <c:pt idx="674">
                  <c:v>34.909999999999997</c:v>
                </c:pt>
                <c:pt idx="675">
                  <c:v>35.43</c:v>
                </c:pt>
                <c:pt idx="676">
                  <c:v>35.46</c:v>
                </c:pt>
                <c:pt idx="677">
                  <c:v>35.340000000000003</c:v>
                </c:pt>
                <c:pt idx="678">
                  <c:v>34.99</c:v>
                </c:pt>
                <c:pt idx="679">
                  <c:v>34.909999999999997</c:v>
                </c:pt>
                <c:pt idx="680">
                  <c:v>34.6</c:v>
                </c:pt>
                <c:pt idx="681">
                  <c:v>34.49</c:v>
                </c:pt>
                <c:pt idx="682">
                  <c:v>34.61</c:v>
                </c:pt>
                <c:pt idx="683">
                  <c:v>34.78</c:v>
                </c:pt>
                <c:pt idx="684">
                  <c:v>34.35</c:v>
                </c:pt>
                <c:pt idx="685">
                  <c:v>34.14</c:v>
                </c:pt>
                <c:pt idx="686">
                  <c:v>34.03</c:v>
                </c:pt>
                <c:pt idx="687">
                  <c:v>33.92</c:v>
                </c:pt>
                <c:pt idx="688">
                  <c:v>34.33</c:v>
                </c:pt>
                <c:pt idx="689">
                  <c:v>34.06</c:v>
                </c:pt>
                <c:pt idx="690">
                  <c:v>33.590000000000003</c:v>
                </c:pt>
                <c:pt idx="691">
                  <c:v>32.89</c:v>
                </c:pt>
                <c:pt idx="692">
                  <c:v>33.6</c:v>
                </c:pt>
                <c:pt idx="693">
                  <c:v>34.06</c:v>
                </c:pt>
                <c:pt idx="694">
                  <c:v>33.97</c:v>
                </c:pt>
                <c:pt idx="695">
                  <c:v>33.590000000000003</c:v>
                </c:pt>
                <c:pt idx="696">
                  <c:v>33.83</c:v>
                </c:pt>
                <c:pt idx="697">
                  <c:v>33.93</c:v>
                </c:pt>
                <c:pt idx="698">
                  <c:v>34.229999999999997</c:v>
                </c:pt>
                <c:pt idx="699">
                  <c:v>34.409999999999997</c:v>
                </c:pt>
                <c:pt idx="700">
                  <c:v>34.6</c:v>
                </c:pt>
                <c:pt idx="701">
                  <c:v>34.450000000000003</c:v>
                </c:pt>
                <c:pt idx="702">
                  <c:v>34.56</c:v>
                </c:pt>
                <c:pt idx="703">
                  <c:v>34.56</c:v>
                </c:pt>
                <c:pt idx="704">
                  <c:v>34.56</c:v>
                </c:pt>
                <c:pt idx="705">
                  <c:v>34.53</c:v>
                </c:pt>
                <c:pt idx="706">
                  <c:v>34.86</c:v>
                </c:pt>
                <c:pt idx="707">
                  <c:v>34.5</c:v>
                </c:pt>
                <c:pt idx="708">
                  <c:v>34.86</c:v>
                </c:pt>
                <c:pt idx="709">
                  <c:v>35.340000000000003</c:v>
                </c:pt>
                <c:pt idx="710">
                  <c:v>36.22</c:v>
                </c:pt>
                <c:pt idx="711">
                  <c:v>36.479999999999997</c:v>
                </c:pt>
                <c:pt idx="712">
                  <c:v>36.369999999999997</c:v>
                </c:pt>
                <c:pt idx="713">
                  <c:v>36.39</c:v>
                </c:pt>
                <c:pt idx="714">
                  <c:v>36.049999999999997</c:v>
                </c:pt>
                <c:pt idx="715">
                  <c:v>35.53</c:v>
                </c:pt>
                <c:pt idx="716">
                  <c:v>35.65</c:v>
                </c:pt>
                <c:pt idx="717">
                  <c:v>34.99</c:v>
                </c:pt>
                <c:pt idx="718">
                  <c:v>35.119999999999997</c:v>
                </c:pt>
                <c:pt idx="719">
                  <c:v>35.01</c:v>
                </c:pt>
                <c:pt idx="720">
                  <c:v>35.049999999999997</c:v>
                </c:pt>
                <c:pt idx="721">
                  <c:v>34.69</c:v>
                </c:pt>
                <c:pt idx="722">
                  <c:v>34.65</c:v>
                </c:pt>
                <c:pt idx="723">
                  <c:v>35.340000000000003</c:v>
                </c:pt>
                <c:pt idx="724">
                  <c:v>35.28</c:v>
                </c:pt>
                <c:pt idx="725">
                  <c:v>35.700000000000003</c:v>
                </c:pt>
                <c:pt idx="726">
                  <c:v>35.119999999999997</c:v>
                </c:pt>
                <c:pt idx="727">
                  <c:v>35.78</c:v>
                </c:pt>
                <c:pt idx="728">
                  <c:v>36.33</c:v>
                </c:pt>
                <c:pt idx="729">
                  <c:v>36.67</c:v>
                </c:pt>
                <c:pt idx="730">
                  <c:v>36.299999999999997</c:v>
                </c:pt>
                <c:pt idx="731">
                  <c:v>36.619999999999997</c:v>
                </c:pt>
                <c:pt idx="732">
                  <c:v>36.51</c:v>
                </c:pt>
                <c:pt idx="733">
                  <c:v>36.299999999999997</c:v>
                </c:pt>
                <c:pt idx="734">
                  <c:v>36.07</c:v>
                </c:pt>
                <c:pt idx="735">
                  <c:v>36.15</c:v>
                </c:pt>
                <c:pt idx="736">
                  <c:v>36.049999999999997</c:v>
                </c:pt>
                <c:pt idx="737">
                  <c:v>36.299999999999997</c:v>
                </c:pt>
                <c:pt idx="738">
                  <c:v>36.33</c:v>
                </c:pt>
                <c:pt idx="739">
                  <c:v>36.479999999999997</c:v>
                </c:pt>
                <c:pt idx="740">
                  <c:v>36.229999999999997</c:v>
                </c:pt>
                <c:pt idx="741">
                  <c:v>36.53</c:v>
                </c:pt>
                <c:pt idx="742">
                  <c:v>36.33</c:v>
                </c:pt>
                <c:pt idx="743">
                  <c:v>37.1</c:v>
                </c:pt>
                <c:pt idx="744">
                  <c:v>36.880000000000003</c:v>
                </c:pt>
                <c:pt idx="745">
                  <c:v>36.869999999999997</c:v>
                </c:pt>
                <c:pt idx="746">
                  <c:v>36.94</c:v>
                </c:pt>
                <c:pt idx="747">
                  <c:v>37.19</c:v>
                </c:pt>
                <c:pt idx="748">
                  <c:v>37.270000000000003</c:v>
                </c:pt>
                <c:pt idx="749">
                  <c:v>37.24</c:v>
                </c:pt>
                <c:pt idx="750">
                  <c:v>37.33</c:v>
                </c:pt>
                <c:pt idx="751">
                  <c:v>37.270000000000003</c:v>
                </c:pt>
                <c:pt idx="752">
                  <c:v>36.880000000000003</c:v>
                </c:pt>
                <c:pt idx="753">
                  <c:v>37.14</c:v>
                </c:pt>
                <c:pt idx="754">
                  <c:v>37.1</c:v>
                </c:pt>
                <c:pt idx="755">
                  <c:v>36.9</c:v>
                </c:pt>
                <c:pt idx="756">
                  <c:v>36.86</c:v>
                </c:pt>
                <c:pt idx="757">
                  <c:v>36.729999999999997</c:v>
                </c:pt>
                <c:pt idx="758">
                  <c:v>37.03</c:v>
                </c:pt>
                <c:pt idx="759">
                  <c:v>36.869999999999997</c:v>
                </c:pt>
                <c:pt idx="760">
                  <c:v>37.43</c:v>
                </c:pt>
                <c:pt idx="761">
                  <c:v>37.36</c:v>
                </c:pt>
                <c:pt idx="762">
                  <c:v>37.979999999999997</c:v>
                </c:pt>
                <c:pt idx="763">
                  <c:v>38.549999999999997</c:v>
                </c:pt>
                <c:pt idx="764">
                  <c:v>38.5</c:v>
                </c:pt>
                <c:pt idx="765">
                  <c:v>38.4</c:v>
                </c:pt>
                <c:pt idx="766">
                  <c:v>38.24</c:v>
                </c:pt>
                <c:pt idx="767">
                  <c:v>38.1</c:v>
                </c:pt>
                <c:pt idx="768">
                  <c:v>38.590000000000003</c:v>
                </c:pt>
                <c:pt idx="769">
                  <c:v>37.75</c:v>
                </c:pt>
                <c:pt idx="770">
                  <c:v>38.07</c:v>
                </c:pt>
                <c:pt idx="771">
                  <c:v>36.15</c:v>
                </c:pt>
                <c:pt idx="772">
                  <c:v>35.619999999999997</c:v>
                </c:pt>
                <c:pt idx="773">
                  <c:v>35.14</c:v>
                </c:pt>
                <c:pt idx="774">
                  <c:v>35.299999999999997</c:v>
                </c:pt>
                <c:pt idx="775">
                  <c:v>35.56</c:v>
                </c:pt>
                <c:pt idx="776">
                  <c:v>35.729999999999997</c:v>
                </c:pt>
                <c:pt idx="777">
                  <c:v>36.18</c:v>
                </c:pt>
                <c:pt idx="778">
                  <c:v>36.270000000000003</c:v>
                </c:pt>
                <c:pt idx="779">
                  <c:v>36.07</c:v>
                </c:pt>
                <c:pt idx="780">
                  <c:v>35.840000000000003</c:v>
                </c:pt>
                <c:pt idx="781">
                  <c:v>36.11</c:v>
                </c:pt>
                <c:pt idx="782">
                  <c:v>35.78</c:v>
                </c:pt>
                <c:pt idx="783">
                  <c:v>35.01</c:v>
                </c:pt>
                <c:pt idx="784">
                  <c:v>34.61</c:v>
                </c:pt>
                <c:pt idx="785">
                  <c:v>34.43</c:v>
                </c:pt>
                <c:pt idx="786">
                  <c:v>34.340000000000003</c:v>
                </c:pt>
                <c:pt idx="787">
                  <c:v>33.979999999999997</c:v>
                </c:pt>
                <c:pt idx="788">
                  <c:v>33.86</c:v>
                </c:pt>
                <c:pt idx="789">
                  <c:v>32.869999999999997</c:v>
                </c:pt>
                <c:pt idx="790">
                  <c:v>32.159999999999997</c:v>
                </c:pt>
                <c:pt idx="791">
                  <c:v>32.909999999999997</c:v>
                </c:pt>
                <c:pt idx="792">
                  <c:v>32.33</c:v>
                </c:pt>
                <c:pt idx="793">
                  <c:v>31.68</c:v>
                </c:pt>
                <c:pt idx="794">
                  <c:v>33.06</c:v>
                </c:pt>
                <c:pt idx="795">
                  <c:v>32.51</c:v>
                </c:pt>
                <c:pt idx="796">
                  <c:v>34.51</c:v>
                </c:pt>
                <c:pt idx="797">
                  <c:v>33.61</c:v>
                </c:pt>
                <c:pt idx="798">
                  <c:v>33.200000000000003</c:v>
                </c:pt>
                <c:pt idx="799">
                  <c:v>32</c:v>
                </c:pt>
                <c:pt idx="800">
                  <c:v>32.79</c:v>
                </c:pt>
                <c:pt idx="801">
                  <c:v>30.5</c:v>
                </c:pt>
                <c:pt idx="802">
                  <c:v>28.46</c:v>
                </c:pt>
                <c:pt idx="803">
                  <c:v>31.01</c:v>
                </c:pt>
                <c:pt idx="804">
                  <c:v>28.61</c:v>
                </c:pt>
                <c:pt idx="805">
                  <c:v>30.49</c:v>
                </c:pt>
                <c:pt idx="806">
                  <c:v>30.68</c:v>
                </c:pt>
                <c:pt idx="807">
                  <c:v>28.84</c:v>
                </c:pt>
                <c:pt idx="808">
                  <c:v>27.5</c:v>
                </c:pt>
                <c:pt idx="809">
                  <c:v>27.01</c:v>
                </c:pt>
                <c:pt idx="810">
                  <c:v>28.15</c:v>
                </c:pt>
                <c:pt idx="811">
                  <c:v>28.2</c:v>
                </c:pt>
                <c:pt idx="812">
                  <c:v>30.1</c:v>
                </c:pt>
                <c:pt idx="813">
                  <c:v>29.29</c:v>
                </c:pt>
                <c:pt idx="814">
                  <c:v>30.97</c:v>
                </c:pt>
                <c:pt idx="815">
                  <c:v>30.94</c:v>
                </c:pt>
                <c:pt idx="816">
                  <c:v>30.1</c:v>
                </c:pt>
                <c:pt idx="817">
                  <c:v>31.16</c:v>
                </c:pt>
                <c:pt idx="818">
                  <c:v>31.89</c:v>
                </c:pt>
                <c:pt idx="819">
                  <c:v>32.770000000000003</c:v>
                </c:pt>
                <c:pt idx="820">
                  <c:v>31.86</c:v>
                </c:pt>
                <c:pt idx="821">
                  <c:v>32.799999999999997</c:v>
                </c:pt>
                <c:pt idx="822">
                  <c:v>33.549999999999997</c:v>
                </c:pt>
                <c:pt idx="823">
                  <c:v>33.31</c:v>
                </c:pt>
                <c:pt idx="824">
                  <c:v>34.54</c:v>
                </c:pt>
                <c:pt idx="825">
                  <c:v>34.1</c:v>
                </c:pt>
                <c:pt idx="826">
                  <c:v>34.01</c:v>
                </c:pt>
                <c:pt idx="827">
                  <c:v>34.99</c:v>
                </c:pt>
                <c:pt idx="828">
                  <c:v>34.200000000000003</c:v>
                </c:pt>
                <c:pt idx="829">
                  <c:v>33.770000000000003</c:v>
                </c:pt>
                <c:pt idx="830">
                  <c:v>34.36</c:v>
                </c:pt>
                <c:pt idx="831">
                  <c:v>34.78</c:v>
                </c:pt>
                <c:pt idx="832">
                  <c:v>35.43</c:v>
                </c:pt>
                <c:pt idx="833">
                  <c:v>36.33</c:v>
                </c:pt>
                <c:pt idx="834">
                  <c:v>35.94</c:v>
                </c:pt>
                <c:pt idx="835">
                  <c:v>36.14</c:v>
                </c:pt>
                <c:pt idx="836">
                  <c:v>36.36</c:v>
                </c:pt>
                <c:pt idx="837">
                  <c:v>35.68</c:v>
                </c:pt>
                <c:pt idx="838">
                  <c:v>35.659999999999997</c:v>
                </c:pt>
                <c:pt idx="839">
                  <c:v>36.51</c:v>
                </c:pt>
                <c:pt idx="840">
                  <c:v>36.51</c:v>
                </c:pt>
                <c:pt idx="841">
                  <c:v>35.04</c:v>
                </c:pt>
                <c:pt idx="842">
                  <c:v>35.28</c:v>
                </c:pt>
                <c:pt idx="843">
                  <c:v>36.119999999999997</c:v>
                </c:pt>
                <c:pt idx="844">
                  <c:v>35.42</c:v>
                </c:pt>
                <c:pt idx="845">
                  <c:v>35.119999999999997</c:v>
                </c:pt>
                <c:pt idx="846">
                  <c:v>35.950000000000003</c:v>
                </c:pt>
                <c:pt idx="847">
                  <c:v>35.79</c:v>
                </c:pt>
                <c:pt idx="848">
                  <c:v>36.090000000000003</c:v>
                </c:pt>
                <c:pt idx="849">
                  <c:v>35.72</c:v>
                </c:pt>
                <c:pt idx="850">
                  <c:v>35.67</c:v>
                </c:pt>
                <c:pt idx="851">
                  <c:v>35.32</c:v>
                </c:pt>
                <c:pt idx="852">
                  <c:v>35.549999999999997</c:v>
                </c:pt>
                <c:pt idx="853">
                  <c:v>35.54</c:v>
                </c:pt>
                <c:pt idx="854">
                  <c:v>35.46</c:v>
                </c:pt>
                <c:pt idx="855">
                  <c:v>36.19</c:v>
                </c:pt>
                <c:pt idx="856">
                  <c:v>36.200000000000003</c:v>
                </c:pt>
                <c:pt idx="857">
                  <c:v>33.61</c:v>
                </c:pt>
                <c:pt idx="858">
                  <c:v>34.28</c:v>
                </c:pt>
                <c:pt idx="859">
                  <c:v>34.28</c:v>
                </c:pt>
                <c:pt idx="860">
                  <c:v>34.14</c:v>
                </c:pt>
                <c:pt idx="861">
                  <c:v>34.119999999999997</c:v>
                </c:pt>
                <c:pt idx="862">
                  <c:v>34.69</c:v>
                </c:pt>
                <c:pt idx="863">
                  <c:v>34.33</c:v>
                </c:pt>
                <c:pt idx="864">
                  <c:v>34.049999999999997</c:v>
                </c:pt>
                <c:pt idx="865">
                  <c:v>31.57</c:v>
                </c:pt>
                <c:pt idx="866">
                  <c:v>31.99</c:v>
                </c:pt>
                <c:pt idx="867">
                  <c:v>31.62</c:v>
                </c:pt>
                <c:pt idx="868">
                  <c:v>31.66</c:v>
                </c:pt>
                <c:pt idx="869">
                  <c:v>31.81</c:v>
                </c:pt>
                <c:pt idx="870">
                  <c:v>31.51</c:v>
                </c:pt>
                <c:pt idx="871">
                  <c:v>31.68</c:v>
                </c:pt>
                <c:pt idx="872">
                  <c:v>31.39</c:v>
                </c:pt>
                <c:pt idx="873">
                  <c:v>31.06</c:v>
                </c:pt>
                <c:pt idx="874">
                  <c:v>30.51</c:v>
                </c:pt>
                <c:pt idx="875">
                  <c:v>30.64</c:v>
                </c:pt>
                <c:pt idx="876">
                  <c:v>30.37</c:v>
                </c:pt>
                <c:pt idx="877">
                  <c:v>30.94</c:v>
                </c:pt>
                <c:pt idx="878">
                  <c:v>31</c:v>
                </c:pt>
                <c:pt idx="879">
                  <c:v>31.98</c:v>
                </c:pt>
                <c:pt idx="880">
                  <c:v>32.71</c:v>
                </c:pt>
                <c:pt idx="881">
                  <c:v>32.71</c:v>
                </c:pt>
                <c:pt idx="882">
                  <c:v>32.26</c:v>
                </c:pt>
                <c:pt idx="883">
                  <c:v>31.99</c:v>
                </c:pt>
                <c:pt idx="884">
                  <c:v>31.72</c:v>
                </c:pt>
                <c:pt idx="885">
                  <c:v>32.07</c:v>
                </c:pt>
                <c:pt idx="886">
                  <c:v>33.380000000000003</c:v>
                </c:pt>
                <c:pt idx="887">
                  <c:v>33.4</c:v>
                </c:pt>
                <c:pt idx="888">
                  <c:v>33.86</c:v>
                </c:pt>
                <c:pt idx="889">
                  <c:v>33.75</c:v>
                </c:pt>
                <c:pt idx="890">
                  <c:v>34.36</c:v>
                </c:pt>
                <c:pt idx="891">
                  <c:v>34.6</c:v>
                </c:pt>
                <c:pt idx="892">
                  <c:v>34.78</c:v>
                </c:pt>
                <c:pt idx="893">
                  <c:v>36.549999999999997</c:v>
                </c:pt>
                <c:pt idx="894">
                  <c:v>36.409999999999997</c:v>
                </c:pt>
                <c:pt idx="895">
                  <c:v>35.700000000000003</c:v>
                </c:pt>
                <c:pt idx="896">
                  <c:v>35.590000000000003</c:v>
                </c:pt>
                <c:pt idx="897">
                  <c:v>36.99</c:v>
                </c:pt>
                <c:pt idx="898">
                  <c:v>37.22</c:v>
                </c:pt>
                <c:pt idx="899">
                  <c:v>36.72</c:v>
                </c:pt>
                <c:pt idx="900">
                  <c:v>36.479999999999997</c:v>
                </c:pt>
                <c:pt idx="901">
                  <c:v>36.35</c:v>
                </c:pt>
                <c:pt idx="902">
                  <c:v>36.39</c:v>
                </c:pt>
                <c:pt idx="903">
                  <c:v>36.450000000000003</c:v>
                </c:pt>
                <c:pt idx="904">
                  <c:v>36.28</c:v>
                </c:pt>
                <c:pt idx="905">
                  <c:v>36.450000000000003</c:v>
                </c:pt>
                <c:pt idx="906">
                  <c:v>36.39</c:v>
                </c:pt>
                <c:pt idx="907">
                  <c:v>35.82</c:v>
                </c:pt>
                <c:pt idx="908">
                  <c:v>36.33</c:v>
                </c:pt>
                <c:pt idx="909">
                  <c:v>36.18</c:v>
                </c:pt>
                <c:pt idx="910">
                  <c:v>36.08</c:v>
                </c:pt>
                <c:pt idx="911">
                  <c:v>36.35</c:v>
                </c:pt>
                <c:pt idx="912">
                  <c:v>36.36</c:v>
                </c:pt>
                <c:pt idx="913">
                  <c:v>36.270000000000003</c:v>
                </c:pt>
                <c:pt idx="914">
                  <c:v>36.700000000000003</c:v>
                </c:pt>
                <c:pt idx="915">
                  <c:v>36.86</c:v>
                </c:pt>
                <c:pt idx="916">
                  <c:v>36.82</c:v>
                </c:pt>
                <c:pt idx="917">
                  <c:v>36.409999999999997</c:v>
                </c:pt>
                <c:pt idx="918">
                  <c:v>36.07</c:v>
                </c:pt>
                <c:pt idx="919">
                  <c:v>35.89</c:v>
                </c:pt>
                <c:pt idx="920">
                  <c:v>35.94</c:v>
                </c:pt>
                <c:pt idx="921">
                  <c:v>35.82</c:v>
                </c:pt>
                <c:pt idx="922">
                  <c:v>34.96</c:v>
                </c:pt>
                <c:pt idx="923">
                  <c:v>35.26</c:v>
                </c:pt>
                <c:pt idx="924">
                  <c:v>34.51</c:v>
                </c:pt>
                <c:pt idx="925">
                  <c:v>34.47</c:v>
                </c:pt>
                <c:pt idx="926">
                  <c:v>34.06</c:v>
                </c:pt>
                <c:pt idx="927">
                  <c:v>34.299999999999997</c:v>
                </c:pt>
                <c:pt idx="928">
                  <c:v>33.79</c:v>
                </c:pt>
                <c:pt idx="929">
                  <c:v>34.19</c:v>
                </c:pt>
                <c:pt idx="930">
                  <c:v>35.08</c:v>
                </c:pt>
                <c:pt idx="931">
                  <c:v>35.04</c:v>
                </c:pt>
                <c:pt idx="932">
                  <c:v>34.869999999999997</c:v>
                </c:pt>
                <c:pt idx="933">
                  <c:v>34.9</c:v>
                </c:pt>
                <c:pt idx="934">
                  <c:v>34.72</c:v>
                </c:pt>
                <c:pt idx="935">
                  <c:v>34.15</c:v>
                </c:pt>
                <c:pt idx="936">
                  <c:v>34.36</c:v>
                </c:pt>
                <c:pt idx="937">
                  <c:v>34.130000000000003</c:v>
                </c:pt>
                <c:pt idx="938">
                  <c:v>33.9</c:v>
                </c:pt>
                <c:pt idx="939">
                  <c:v>34.17</c:v>
                </c:pt>
                <c:pt idx="940">
                  <c:v>34.5</c:v>
                </c:pt>
                <c:pt idx="941">
                  <c:v>34.29</c:v>
                </c:pt>
                <c:pt idx="942">
                  <c:v>34.79</c:v>
                </c:pt>
                <c:pt idx="943">
                  <c:v>34.479999999999997</c:v>
                </c:pt>
                <c:pt idx="944">
                  <c:v>34.49</c:v>
                </c:pt>
                <c:pt idx="945">
                  <c:v>34.840000000000003</c:v>
                </c:pt>
                <c:pt idx="946">
                  <c:v>34.29</c:v>
                </c:pt>
                <c:pt idx="947">
                  <c:v>34.57</c:v>
                </c:pt>
                <c:pt idx="948">
                  <c:v>34.97</c:v>
                </c:pt>
                <c:pt idx="949">
                  <c:v>34.880000000000003</c:v>
                </c:pt>
                <c:pt idx="950">
                  <c:v>34.9</c:v>
                </c:pt>
                <c:pt idx="951">
                  <c:v>34.979999999999997</c:v>
                </c:pt>
                <c:pt idx="952">
                  <c:v>34.94</c:v>
                </c:pt>
                <c:pt idx="953">
                  <c:v>34.65</c:v>
                </c:pt>
                <c:pt idx="954">
                  <c:v>35.97</c:v>
                </c:pt>
                <c:pt idx="955">
                  <c:v>35.83</c:v>
                </c:pt>
                <c:pt idx="956">
                  <c:v>35.54</c:v>
                </c:pt>
                <c:pt idx="957">
                  <c:v>35.15</c:v>
                </c:pt>
                <c:pt idx="958">
                  <c:v>35.479999999999997</c:v>
                </c:pt>
                <c:pt idx="959">
                  <c:v>36.19</c:v>
                </c:pt>
                <c:pt idx="960">
                  <c:v>35.950000000000003</c:v>
                </c:pt>
                <c:pt idx="961">
                  <c:v>35.479999999999997</c:v>
                </c:pt>
                <c:pt idx="962">
                  <c:v>33.6</c:v>
                </c:pt>
                <c:pt idx="963">
                  <c:v>33.44</c:v>
                </c:pt>
                <c:pt idx="964">
                  <c:v>33.630000000000003</c:v>
                </c:pt>
                <c:pt idx="965">
                  <c:v>34.340000000000003</c:v>
                </c:pt>
                <c:pt idx="966">
                  <c:v>34.31</c:v>
                </c:pt>
                <c:pt idx="967">
                  <c:v>35.39</c:v>
                </c:pt>
                <c:pt idx="968">
                  <c:v>34.5</c:v>
                </c:pt>
                <c:pt idx="969">
                  <c:v>34.51</c:v>
                </c:pt>
                <c:pt idx="970">
                  <c:v>37.159999999999997</c:v>
                </c:pt>
                <c:pt idx="971">
                  <c:v>36.67</c:v>
                </c:pt>
                <c:pt idx="972">
                  <c:v>36.5</c:v>
                </c:pt>
                <c:pt idx="973">
                  <c:v>35.6</c:v>
                </c:pt>
                <c:pt idx="974">
                  <c:v>36.61</c:v>
                </c:pt>
                <c:pt idx="975">
                  <c:v>35.39</c:v>
                </c:pt>
                <c:pt idx="976">
                  <c:v>36.04</c:v>
                </c:pt>
                <c:pt idx="977">
                  <c:v>36.32</c:v>
                </c:pt>
                <c:pt idx="978">
                  <c:v>36.19</c:v>
                </c:pt>
                <c:pt idx="979">
                  <c:v>36.700000000000003</c:v>
                </c:pt>
                <c:pt idx="980">
                  <c:v>36.520000000000003</c:v>
                </c:pt>
                <c:pt idx="981">
                  <c:v>36.6</c:v>
                </c:pt>
                <c:pt idx="982">
                  <c:v>36.53</c:v>
                </c:pt>
                <c:pt idx="983">
                  <c:v>37.229999999999997</c:v>
                </c:pt>
                <c:pt idx="984">
                  <c:v>38.31</c:v>
                </c:pt>
                <c:pt idx="985">
                  <c:v>39.409999999999997</c:v>
                </c:pt>
                <c:pt idx="986">
                  <c:v>40.799999999999997</c:v>
                </c:pt>
                <c:pt idx="987">
                  <c:v>40.090000000000003</c:v>
                </c:pt>
                <c:pt idx="988">
                  <c:v>40.340000000000003</c:v>
                </c:pt>
                <c:pt idx="989">
                  <c:v>41.25</c:v>
                </c:pt>
                <c:pt idx="990">
                  <c:v>42.56</c:v>
                </c:pt>
                <c:pt idx="991">
                  <c:v>41.85</c:v>
                </c:pt>
                <c:pt idx="992">
                  <c:v>41.73</c:v>
                </c:pt>
                <c:pt idx="993">
                  <c:v>41.12</c:v>
                </c:pt>
                <c:pt idx="994">
                  <c:v>39.21</c:v>
                </c:pt>
                <c:pt idx="995">
                  <c:v>38.71</c:v>
                </c:pt>
                <c:pt idx="996">
                  <c:v>37.840000000000003</c:v>
                </c:pt>
                <c:pt idx="997">
                  <c:v>38.03</c:v>
                </c:pt>
                <c:pt idx="998">
                  <c:v>37.68</c:v>
                </c:pt>
                <c:pt idx="999">
                  <c:v>37.380000000000003</c:v>
                </c:pt>
                <c:pt idx="1000">
                  <c:v>36.74</c:v>
                </c:pt>
                <c:pt idx="1001">
                  <c:v>37.44</c:v>
                </c:pt>
                <c:pt idx="1002">
                  <c:v>37.270000000000003</c:v>
                </c:pt>
                <c:pt idx="1003">
                  <c:v>36.82</c:v>
                </c:pt>
                <c:pt idx="1004">
                  <c:v>37.049999999999997</c:v>
                </c:pt>
                <c:pt idx="1005">
                  <c:v>36.74</c:v>
                </c:pt>
                <c:pt idx="1006">
                  <c:v>36.81</c:v>
                </c:pt>
                <c:pt idx="1007">
                  <c:v>36.81</c:v>
                </c:pt>
                <c:pt idx="1008">
                  <c:v>37.19</c:v>
                </c:pt>
                <c:pt idx="1009">
                  <c:v>36.869999999999997</c:v>
                </c:pt>
                <c:pt idx="1010">
                  <c:v>37.06</c:v>
                </c:pt>
                <c:pt idx="1011">
                  <c:v>37.130000000000003</c:v>
                </c:pt>
                <c:pt idx="1012">
                  <c:v>37.770000000000003</c:v>
                </c:pt>
                <c:pt idx="1013">
                  <c:v>37.18</c:v>
                </c:pt>
                <c:pt idx="1014">
                  <c:v>36.86</c:v>
                </c:pt>
                <c:pt idx="1015">
                  <c:v>36.75</c:v>
                </c:pt>
                <c:pt idx="1016">
                  <c:v>36.700000000000003</c:v>
                </c:pt>
                <c:pt idx="1017">
                  <c:v>36.729999999999997</c:v>
                </c:pt>
                <c:pt idx="1018">
                  <c:v>36.5</c:v>
                </c:pt>
                <c:pt idx="1019">
                  <c:v>36.479999999999997</c:v>
                </c:pt>
                <c:pt idx="1020">
                  <c:v>36.549999999999997</c:v>
                </c:pt>
                <c:pt idx="1021">
                  <c:v>37.28</c:v>
                </c:pt>
                <c:pt idx="1022">
                  <c:v>37.31</c:v>
                </c:pt>
                <c:pt idx="1023">
                  <c:v>36.24</c:v>
                </c:pt>
                <c:pt idx="1024">
                  <c:v>35.86</c:v>
                </c:pt>
                <c:pt idx="1025">
                  <c:v>35.9</c:v>
                </c:pt>
                <c:pt idx="1026">
                  <c:v>35.799999999999997</c:v>
                </c:pt>
                <c:pt idx="1027">
                  <c:v>34.99</c:v>
                </c:pt>
                <c:pt idx="1028">
                  <c:v>34.840000000000003</c:v>
                </c:pt>
                <c:pt idx="1029">
                  <c:v>34.89</c:v>
                </c:pt>
                <c:pt idx="1030">
                  <c:v>34.92</c:v>
                </c:pt>
                <c:pt idx="1031">
                  <c:v>34.82</c:v>
                </c:pt>
                <c:pt idx="1032">
                  <c:v>34.97</c:v>
                </c:pt>
                <c:pt idx="1033">
                  <c:v>34.74</c:v>
                </c:pt>
                <c:pt idx="1034">
                  <c:v>34.43</c:v>
                </c:pt>
                <c:pt idx="1035">
                  <c:v>34.72</c:v>
                </c:pt>
                <c:pt idx="1036">
                  <c:v>34.69</c:v>
                </c:pt>
                <c:pt idx="1037">
                  <c:v>34.89</c:v>
                </c:pt>
                <c:pt idx="1038">
                  <c:v>34.56</c:v>
                </c:pt>
                <c:pt idx="1039">
                  <c:v>34.44</c:v>
                </c:pt>
                <c:pt idx="1040">
                  <c:v>34.26</c:v>
                </c:pt>
                <c:pt idx="1041">
                  <c:v>33.909999999999997</c:v>
                </c:pt>
                <c:pt idx="1042">
                  <c:v>33.75</c:v>
                </c:pt>
                <c:pt idx="1043">
                  <c:v>33.82</c:v>
                </c:pt>
                <c:pt idx="1044">
                  <c:v>33.49</c:v>
                </c:pt>
                <c:pt idx="1045">
                  <c:v>33.69</c:v>
                </c:pt>
                <c:pt idx="1046">
                  <c:v>33.51</c:v>
                </c:pt>
                <c:pt idx="1047">
                  <c:v>34.39</c:v>
                </c:pt>
                <c:pt idx="1048">
                  <c:v>34.200000000000003</c:v>
                </c:pt>
                <c:pt idx="1049">
                  <c:v>34.39</c:v>
                </c:pt>
                <c:pt idx="1050">
                  <c:v>34.35</c:v>
                </c:pt>
                <c:pt idx="1051">
                  <c:v>34.450000000000003</c:v>
                </c:pt>
                <c:pt idx="1052">
                  <c:v>34.93</c:v>
                </c:pt>
                <c:pt idx="1053">
                  <c:v>34.71</c:v>
                </c:pt>
                <c:pt idx="1054">
                  <c:v>34.94</c:v>
                </c:pt>
                <c:pt idx="1055">
                  <c:v>35.409999999999997</c:v>
                </c:pt>
                <c:pt idx="1056">
                  <c:v>35.83</c:v>
                </c:pt>
                <c:pt idx="1057">
                  <c:v>35.79</c:v>
                </c:pt>
                <c:pt idx="1058">
                  <c:v>35.770000000000003</c:v>
                </c:pt>
                <c:pt idx="1059">
                  <c:v>35.53</c:v>
                </c:pt>
                <c:pt idx="1060">
                  <c:v>36</c:v>
                </c:pt>
                <c:pt idx="1061">
                  <c:v>35.36</c:v>
                </c:pt>
                <c:pt idx="1062">
                  <c:v>35.61</c:v>
                </c:pt>
                <c:pt idx="1063">
                  <c:v>35.67</c:v>
                </c:pt>
                <c:pt idx="1064">
                  <c:v>36.25</c:v>
                </c:pt>
                <c:pt idx="1065">
                  <c:v>36.619999999999997</c:v>
                </c:pt>
                <c:pt idx="1066">
                  <c:v>36.11</c:v>
                </c:pt>
                <c:pt idx="1067">
                  <c:v>36.229999999999997</c:v>
                </c:pt>
                <c:pt idx="1068">
                  <c:v>36.299999999999997</c:v>
                </c:pt>
                <c:pt idx="1069">
                  <c:v>36.28</c:v>
                </c:pt>
                <c:pt idx="1070">
                  <c:v>36.049999999999997</c:v>
                </c:pt>
                <c:pt idx="1071">
                  <c:v>35.909999999999997</c:v>
                </c:pt>
                <c:pt idx="1072">
                  <c:v>35.96</c:v>
                </c:pt>
                <c:pt idx="1073">
                  <c:v>36.6</c:v>
                </c:pt>
                <c:pt idx="1074">
                  <c:v>36.97</c:v>
                </c:pt>
                <c:pt idx="1075">
                  <c:v>37.159999999999997</c:v>
                </c:pt>
                <c:pt idx="1076">
                  <c:v>37.17</c:v>
                </c:pt>
                <c:pt idx="1077">
                  <c:v>37.6</c:v>
                </c:pt>
                <c:pt idx="1078">
                  <c:v>38.57</c:v>
                </c:pt>
                <c:pt idx="1079">
                  <c:v>38.93</c:v>
                </c:pt>
                <c:pt idx="1080">
                  <c:v>39.03</c:v>
                </c:pt>
                <c:pt idx="1081">
                  <c:v>39.53</c:v>
                </c:pt>
                <c:pt idx="1082">
                  <c:v>38.64</c:v>
                </c:pt>
                <c:pt idx="1083">
                  <c:v>38.659999999999997</c:v>
                </c:pt>
                <c:pt idx="1084">
                  <c:v>38.68</c:v>
                </c:pt>
                <c:pt idx="1085">
                  <c:v>38.450000000000003</c:v>
                </c:pt>
                <c:pt idx="1086">
                  <c:v>38.81</c:v>
                </c:pt>
                <c:pt idx="1087">
                  <c:v>38.6</c:v>
                </c:pt>
                <c:pt idx="1088">
                  <c:v>38.65</c:v>
                </c:pt>
                <c:pt idx="1089">
                  <c:v>39.83</c:v>
                </c:pt>
                <c:pt idx="1090">
                  <c:v>39.950000000000003</c:v>
                </c:pt>
                <c:pt idx="1091">
                  <c:v>39.97</c:v>
                </c:pt>
                <c:pt idx="1092">
                  <c:v>39.19</c:v>
                </c:pt>
                <c:pt idx="1093">
                  <c:v>39.58</c:v>
                </c:pt>
                <c:pt idx="1094">
                  <c:v>39.86</c:v>
                </c:pt>
                <c:pt idx="1095">
                  <c:v>39.35</c:v>
                </c:pt>
                <c:pt idx="1096">
                  <c:v>39.69</c:v>
                </c:pt>
                <c:pt idx="1097">
                  <c:v>40.1</c:v>
                </c:pt>
                <c:pt idx="1098">
                  <c:v>40.020000000000003</c:v>
                </c:pt>
                <c:pt idx="1099">
                  <c:v>40.11</c:v>
                </c:pt>
                <c:pt idx="1100">
                  <c:v>40.049999999999997</c:v>
                </c:pt>
                <c:pt idx="1101">
                  <c:v>39.83</c:v>
                </c:pt>
                <c:pt idx="1102">
                  <c:v>40.119999999999997</c:v>
                </c:pt>
                <c:pt idx="1103">
                  <c:v>39.950000000000003</c:v>
                </c:pt>
                <c:pt idx="1104">
                  <c:v>39.81</c:v>
                </c:pt>
                <c:pt idx="1105">
                  <c:v>39.33</c:v>
                </c:pt>
                <c:pt idx="1106">
                  <c:v>38.92</c:v>
                </c:pt>
                <c:pt idx="1107">
                  <c:v>38.65</c:v>
                </c:pt>
                <c:pt idx="1108">
                  <c:v>38.729999999999997</c:v>
                </c:pt>
                <c:pt idx="1109">
                  <c:v>38.5</c:v>
                </c:pt>
                <c:pt idx="1110">
                  <c:v>38.79</c:v>
                </c:pt>
                <c:pt idx="1111">
                  <c:v>38.97</c:v>
                </c:pt>
                <c:pt idx="1112">
                  <c:v>39.15</c:v>
                </c:pt>
                <c:pt idx="1113">
                  <c:v>38.99</c:v>
                </c:pt>
                <c:pt idx="1114">
                  <c:v>38.85</c:v>
                </c:pt>
                <c:pt idx="1115">
                  <c:v>39.81</c:v>
                </c:pt>
                <c:pt idx="1116">
                  <c:v>40.68</c:v>
                </c:pt>
                <c:pt idx="1117">
                  <c:v>40.15</c:v>
                </c:pt>
                <c:pt idx="1118">
                  <c:v>39.630000000000003</c:v>
                </c:pt>
                <c:pt idx="1119">
                  <c:v>39.590000000000003</c:v>
                </c:pt>
                <c:pt idx="1120">
                  <c:v>39.299999999999997</c:v>
                </c:pt>
                <c:pt idx="1121">
                  <c:v>39.479999999999997</c:v>
                </c:pt>
                <c:pt idx="1122">
                  <c:v>38.81</c:v>
                </c:pt>
                <c:pt idx="1123">
                  <c:v>39.42</c:v>
                </c:pt>
                <c:pt idx="1124">
                  <c:v>39.61</c:v>
                </c:pt>
                <c:pt idx="1125">
                  <c:v>39.049999999999997</c:v>
                </c:pt>
                <c:pt idx="1126">
                  <c:v>39.19</c:v>
                </c:pt>
                <c:pt idx="1127">
                  <c:v>38.979999999999997</c:v>
                </c:pt>
                <c:pt idx="1128">
                  <c:v>39.119999999999997</c:v>
                </c:pt>
                <c:pt idx="1129">
                  <c:v>39.1</c:v>
                </c:pt>
                <c:pt idx="1130">
                  <c:v>39.159999999999997</c:v>
                </c:pt>
                <c:pt idx="1131">
                  <c:v>39.56</c:v>
                </c:pt>
                <c:pt idx="1132">
                  <c:v>39.729999999999997</c:v>
                </c:pt>
                <c:pt idx="1133">
                  <c:v>39.29</c:v>
                </c:pt>
                <c:pt idx="1134">
                  <c:v>39.35</c:v>
                </c:pt>
                <c:pt idx="1135">
                  <c:v>39.25</c:v>
                </c:pt>
                <c:pt idx="1136">
                  <c:v>39.61</c:v>
                </c:pt>
                <c:pt idx="1137">
                  <c:v>39.76</c:v>
                </c:pt>
                <c:pt idx="1138">
                  <c:v>39.65</c:v>
                </c:pt>
                <c:pt idx="1139">
                  <c:v>39.950000000000003</c:v>
                </c:pt>
                <c:pt idx="1140">
                  <c:v>40.090000000000003</c:v>
                </c:pt>
                <c:pt idx="1141">
                  <c:v>40.35</c:v>
                </c:pt>
                <c:pt idx="1142">
                  <c:v>40.15</c:v>
                </c:pt>
                <c:pt idx="1143">
                  <c:v>41.05</c:v>
                </c:pt>
                <c:pt idx="1144">
                  <c:v>41.02</c:v>
                </c:pt>
                <c:pt idx="1145">
                  <c:v>41.47</c:v>
                </c:pt>
                <c:pt idx="1146">
                  <c:v>41.68</c:v>
                </c:pt>
                <c:pt idx="1147">
                  <c:v>41.81</c:v>
                </c:pt>
                <c:pt idx="1148">
                  <c:v>42.1</c:v>
                </c:pt>
                <c:pt idx="1149">
                  <c:v>43.45</c:v>
                </c:pt>
                <c:pt idx="1150">
                  <c:v>42.79</c:v>
                </c:pt>
                <c:pt idx="1151">
                  <c:v>42.81</c:v>
                </c:pt>
                <c:pt idx="1152">
                  <c:v>43.96</c:v>
                </c:pt>
                <c:pt idx="1153">
                  <c:v>45.68</c:v>
                </c:pt>
                <c:pt idx="1154">
                  <c:v>45.19</c:v>
                </c:pt>
                <c:pt idx="1155">
                  <c:v>45.06</c:v>
                </c:pt>
                <c:pt idx="1156">
                  <c:v>45.07</c:v>
                </c:pt>
                <c:pt idx="1157">
                  <c:v>45.98</c:v>
                </c:pt>
                <c:pt idx="1158">
                  <c:v>48.19</c:v>
                </c:pt>
                <c:pt idx="1159">
                  <c:v>46.31</c:v>
                </c:pt>
                <c:pt idx="1160">
                  <c:v>47.24</c:v>
                </c:pt>
                <c:pt idx="1161">
                  <c:v>48.48</c:v>
                </c:pt>
                <c:pt idx="1162">
                  <c:v>48.91</c:v>
                </c:pt>
                <c:pt idx="1163">
                  <c:v>50.42</c:v>
                </c:pt>
                <c:pt idx="1164">
                  <c:v>49.31</c:v>
                </c:pt>
                <c:pt idx="1165">
                  <c:v>48.8</c:v>
                </c:pt>
                <c:pt idx="1166">
                  <c:v>48.72</c:v>
                </c:pt>
                <c:pt idx="1167">
                  <c:v>49.93</c:v>
                </c:pt>
                <c:pt idx="1168">
                  <c:v>48.38</c:v>
                </c:pt>
                <c:pt idx="1169">
                  <c:v>47.51</c:v>
                </c:pt>
                <c:pt idx="1170">
                  <c:v>47.38</c:v>
                </c:pt>
                <c:pt idx="1171">
                  <c:v>46.6</c:v>
                </c:pt>
                <c:pt idx="1172">
                  <c:v>46.76</c:v>
                </c:pt>
                <c:pt idx="1173">
                  <c:v>46.07</c:v>
                </c:pt>
                <c:pt idx="1174">
                  <c:v>46.04</c:v>
                </c:pt>
                <c:pt idx="1175">
                  <c:v>46.84</c:v>
                </c:pt>
                <c:pt idx="1176">
                  <c:v>46.84</c:v>
                </c:pt>
                <c:pt idx="1177">
                  <c:v>46.75</c:v>
                </c:pt>
                <c:pt idx="1178">
                  <c:v>46.51</c:v>
                </c:pt>
                <c:pt idx="1179">
                  <c:v>46.03</c:v>
                </c:pt>
                <c:pt idx="1180">
                  <c:v>45.59</c:v>
                </c:pt>
                <c:pt idx="1181">
                  <c:v>44.58</c:v>
                </c:pt>
                <c:pt idx="1182">
                  <c:v>44.71</c:v>
                </c:pt>
                <c:pt idx="1183">
                  <c:v>44.77</c:v>
                </c:pt>
                <c:pt idx="1184">
                  <c:v>44.47</c:v>
                </c:pt>
                <c:pt idx="1185">
                  <c:v>43.89</c:v>
                </c:pt>
                <c:pt idx="1186">
                  <c:v>44.2</c:v>
                </c:pt>
                <c:pt idx="1187">
                  <c:v>43.92</c:v>
                </c:pt>
                <c:pt idx="1188">
                  <c:v>43.95</c:v>
                </c:pt>
                <c:pt idx="1189">
                  <c:v>44.19</c:v>
                </c:pt>
                <c:pt idx="1190">
                  <c:v>43.94</c:v>
                </c:pt>
                <c:pt idx="1191">
                  <c:v>43.57</c:v>
                </c:pt>
                <c:pt idx="1192">
                  <c:v>43.04</c:v>
                </c:pt>
                <c:pt idx="1193">
                  <c:v>43.53</c:v>
                </c:pt>
                <c:pt idx="1194">
                  <c:v>43.01</c:v>
                </c:pt>
                <c:pt idx="1195">
                  <c:v>42.93</c:v>
                </c:pt>
                <c:pt idx="1196">
                  <c:v>42.42</c:v>
                </c:pt>
                <c:pt idx="1197">
                  <c:v>42.32</c:v>
                </c:pt>
                <c:pt idx="1198">
                  <c:v>42.02</c:v>
                </c:pt>
                <c:pt idx="1199">
                  <c:v>42.74</c:v>
                </c:pt>
                <c:pt idx="1200">
                  <c:v>42.45</c:v>
                </c:pt>
                <c:pt idx="1201">
                  <c:v>42.06</c:v>
                </c:pt>
                <c:pt idx="1202">
                  <c:v>41.85</c:v>
                </c:pt>
                <c:pt idx="1203">
                  <c:v>41.42</c:v>
                </c:pt>
                <c:pt idx="1204">
                  <c:v>41.67</c:v>
                </c:pt>
                <c:pt idx="1205">
                  <c:v>41.49</c:v>
                </c:pt>
                <c:pt idx="1206">
                  <c:v>41.32</c:v>
                </c:pt>
                <c:pt idx="1207">
                  <c:v>42.09</c:v>
                </c:pt>
                <c:pt idx="1208">
                  <c:v>42.8</c:v>
                </c:pt>
                <c:pt idx="1209">
                  <c:v>42.86</c:v>
                </c:pt>
                <c:pt idx="1210">
                  <c:v>43.16</c:v>
                </c:pt>
                <c:pt idx="1211">
                  <c:v>43.15</c:v>
                </c:pt>
                <c:pt idx="1212">
                  <c:v>43.56</c:v>
                </c:pt>
                <c:pt idx="1213">
                  <c:v>42.97</c:v>
                </c:pt>
                <c:pt idx="1214">
                  <c:v>43.18</c:v>
                </c:pt>
                <c:pt idx="1215">
                  <c:v>43.74</c:v>
                </c:pt>
                <c:pt idx="1216">
                  <c:v>43.64</c:v>
                </c:pt>
                <c:pt idx="1217">
                  <c:v>45.45</c:v>
                </c:pt>
                <c:pt idx="1218">
                  <c:v>44.82</c:v>
                </c:pt>
                <c:pt idx="1219">
                  <c:v>43.85</c:v>
                </c:pt>
                <c:pt idx="1220">
                  <c:v>48.61</c:v>
                </c:pt>
                <c:pt idx="1221">
                  <c:v>48.33</c:v>
                </c:pt>
                <c:pt idx="1222">
                  <c:v>47.3</c:v>
                </c:pt>
                <c:pt idx="1223">
                  <c:v>49.02</c:v>
                </c:pt>
                <c:pt idx="1224">
                  <c:v>50.18</c:v>
                </c:pt>
                <c:pt idx="1225">
                  <c:v>49.73</c:v>
                </c:pt>
                <c:pt idx="1226">
                  <c:v>49.65</c:v>
                </c:pt>
                <c:pt idx="1227">
                  <c:v>49.6</c:v>
                </c:pt>
                <c:pt idx="1228">
                  <c:v>50.87</c:v>
                </c:pt>
                <c:pt idx="1229">
                  <c:v>51.41</c:v>
                </c:pt>
                <c:pt idx="1230">
                  <c:v>50.8</c:v>
                </c:pt>
                <c:pt idx="1231">
                  <c:v>51.2</c:v>
                </c:pt>
                <c:pt idx="1232">
                  <c:v>51.08</c:v>
                </c:pt>
                <c:pt idx="1233">
                  <c:v>50.89</c:v>
                </c:pt>
                <c:pt idx="1234">
                  <c:v>54</c:v>
                </c:pt>
                <c:pt idx="1235">
                  <c:v>52.4</c:v>
                </c:pt>
                <c:pt idx="1236">
                  <c:v>53.73</c:v>
                </c:pt>
                <c:pt idx="1237">
                  <c:v>54.68</c:v>
                </c:pt>
                <c:pt idx="1238">
                  <c:v>53.04</c:v>
                </c:pt>
                <c:pt idx="1239">
                  <c:v>54.27</c:v>
                </c:pt>
                <c:pt idx="1240">
                  <c:v>51.48</c:v>
                </c:pt>
                <c:pt idx="1241">
                  <c:v>51.72</c:v>
                </c:pt>
                <c:pt idx="1242">
                  <c:v>51.4</c:v>
                </c:pt>
                <c:pt idx="1243">
                  <c:v>52.08</c:v>
                </c:pt>
                <c:pt idx="1244">
                  <c:v>52.78</c:v>
                </c:pt>
                <c:pt idx="1245">
                  <c:v>55.2</c:v>
                </c:pt>
                <c:pt idx="1246">
                  <c:v>55.54</c:v>
                </c:pt>
                <c:pt idx="1247">
                  <c:v>58.8</c:v>
                </c:pt>
                <c:pt idx="1248">
                  <c:v>61.25</c:v>
                </c:pt>
                <c:pt idx="1249">
                  <c:v>59.48</c:v>
                </c:pt>
                <c:pt idx="1250">
                  <c:v>61.02</c:v>
                </c:pt>
                <c:pt idx="1251">
                  <c:v>58.95</c:v>
                </c:pt>
                <c:pt idx="1252">
                  <c:v>59.55</c:v>
                </c:pt>
                <c:pt idx="1253">
                  <c:v>58.71</c:v>
                </c:pt>
                <c:pt idx="1254">
                  <c:v>59.2</c:v>
                </c:pt>
                <c:pt idx="1255">
                  <c:v>58.01</c:v>
                </c:pt>
                <c:pt idx="1256">
                  <c:v>57.58</c:v>
                </c:pt>
                <c:pt idx="1257">
                  <c:v>58.4</c:v>
                </c:pt>
                <c:pt idx="1258">
                  <c:v>59.05</c:v>
                </c:pt>
                <c:pt idx="1259">
                  <c:v>56.65</c:v>
                </c:pt>
                <c:pt idx="1260">
                  <c:v>54.53</c:v>
                </c:pt>
                <c:pt idx="1261">
                  <c:v>55.63</c:v>
                </c:pt>
                <c:pt idx="1262">
                  <c:v>54.84</c:v>
                </c:pt>
                <c:pt idx="1263">
                  <c:v>55.72</c:v>
                </c:pt>
                <c:pt idx="1264">
                  <c:v>56.24</c:v>
                </c:pt>
                <c:pt idx="1265">
                  <c:v>56.69</c:v>
                </c:pt>
                <c:pt idx="1266">
                  <c:v>56.65</c:v>
                </c:pt>
                <c:pt idx="1267">
                  <c:v>55.54</c:v>
                </c:pt>
                <c:pt idx="1268">
                  <c:v>54.95</c:v>
                </c:pt>
                <c:pt idx="1269">
                  <c:v>54.11</c:v>
                </c:pt>
                <c:pt idx="1270">
                  <c:v>53.54</c:v>
                </c:pt>
                <c:pt idx="1271">
                  <c:v>54.05</c:v>
                </c:pt>
                <c:pt idx="1272">
                  <c:v>52.79</c:v>
                </c:pt>
                <c:pt idx="1273">
                  <c:v>51.54</c:v>
                </c:pt>
                <c:pt idx="1274">
                  <c:v>52.54</c:v>
                </c:pt>
                <c:pt idx="1275">
                  <c:v>53.01</c:v>
                </c:pt>
                <c:pt idx="1276">
                  <c:v>53.37</c:v>
                </c:pt>
                <c:pt idx="1277">
                  <c:v>54.33</c:v>
                </c:pt>
                <c:pt idx="1278">
                  <c:v>52.69</c:v>
                </c:pt>
                <c:pt idx="1279">
                  <c:v>53.07</c:v>
                </c:pt>
                <c:pt idx="1280">
                  <c:v>53.86</c:v>
                </c:pt>
                <c:pt idx="1281">
                  <c:v>53.38</c:v>
                </c:pt>
                <c:pt idx="1282">
                  <c:v>53</c:v>
                </c:pt>
                <c:pt idx="1283">
                  <c:v>53.21</c:v>
                </c:pt>
                <c:pt idx="1284">
                  <c:v>51.7</c:v>
                </c:pt>
                <c:pt idx="1285">
                  <c:v>51.47</c:v>
                </c:pt>
                <c:pt idx="1286">
                  <c:v>50.6</c:v>
                </c:pt>
                <c:pt idx="1287">
                  <c:v>50.78</c:v>
                </c:pt>
                <c:pt idx="1288">
                  <c:v>49.8</c:v>
                </c:pt>
                <c:pt idx="1289">
                  <c:v>49.79</c:v>
                </c:pt>
                <c:pt idx="1290">
                  <c:v>49.68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312-954C-980F-C68A109D79E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-100"/>
        <c:axId val="314948352"/>
        <c:axId val="301390192"/>
      </c:barChart>
      <c:dateAx>
        <c:axId val="31494835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[$-409]mmm\-yy;@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01390192"/>
        <c:crosses val="autoZero"/>
        <c:auto val="1"/>
        <c:lblOffset val="100"/>
        <c:baseTimeUnit val="days"/>
        <c:majorUnit val="2"/>
        <c:majorTimeUnit val="months"/>
      </c:dateAx>
      <c:valAx>
        <c:axId val="301390192"/>
        <c:scaling>
          <c:orientation val="minMax"/>
          <c:min val="25"/>
        </c:scaling>
        <c:delete val="0"/>
        <c:axPos val="l"/>
        <c:majorGridlines>
          <c:spPr>
            <a:ln w="3175" cap="flat" cmpd="sng" algn="ctr">
              <a:solidFill>
                <a:schemeClr val="tx1"/>
              </a:solidFill>
              <a:round/>
            </a:ln>
            <a:effectLst/>
          </c:spPr>
        </c:majorGridlines>
        <c:numFmt formatCode="&quot;$&quot;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14948352"/>
        <c:crosses val="autoZero"/>
        <c:crossBetween val="between"/>
      </c:valAx>
      <c:spPr>
        <a:noFill/>
        <a:ln w="3175">
          <a:solidFill>
            <a:schemeClr val="tx1"/>
          </a:solidFill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blipFill>
      <a:blip xmlns:r="http://schemas.openxmlformats.org/officeDocument/2006/relationships" r:embed="rId3"/>
      <a:tile tx="0" ty="0" sx="100000" sy="100000" flip="none" algn="tl"/>
    </a:blipFill>
    <a:ln w="1587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385885</xdr:colOff>
      <xdr:row>3</xdr:row>
      <xdr:rowOff>127978</xdr:rowOff>
    </xdr:from>
    <xdr:to>
      <xdr:col>15</xdr:col>
      <xdr:colOff>805962</xdr:colOff>
      <xdr:row>19</xdr:row>
      <xdr:rowOff>57639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1D9F5D2-47EA-AB43-AC50-071DA6CE2CB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420078</xdr:colOff>
      <xdr:row>21</xdr:row>
      <xdr:rowOff>9769</xdr:rowOff>
    </xdr:from>
    <xdr:to>
      <xdr:col>16</xdr:col>
      <xdr:colOff>9770</xdr:colOff>
      <xdr:row>36</xdr:row>
      <xdr:rowOff>115276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9B357C7-A098-0C46-B17A-88298FE6E1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468924</xdr:colOff>
      <xdr:row>200</xdr:row>
      <xdr:rowOff>58615</xdr:rowOff>
    </xdr:from>
    <xdr:to>
      <xdr:col>16</xdr:col>
      <xdr:colOff>58616</xdr:colOff>
      <xdr:row>215</xdr:row>
      <xdr:rowOff>144584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A889981C-360E-3D48-8500-DA6A2D74201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258885</xdr:colOff>
      <xdr:row>1275</xdr:row>
      <xdr:rowOff>40053</xdr:rowOff>
    </xdr:from>
    <xdr:to>
      <xdr:col>8</xdr:col>
      <xdr:colOff>678962</xdr:colOff>
      <xdr:row>1290</xdr:row>
      <xdr:rowOff>145561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BEE504D-B32C-8749-9B29-232F2265D64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5B9487-C73D-CA48-85D0-4D191679F253}">
  <dimension ref="A1:N220"/>
  <sheetViews>
    <sheetView showGridLines="0" tabSelected="1" zoomScale="130" zoomScaleNormal="130" workbookViewId="0">
      <pane xSplit="3" ySplit="3" topLeftCell="D51" activePane="bottomRight" state="frozen"/>
      <selection pane="topRight" activeCell="D1" sqref="D1"/>
      <selection pane="bottomLeft" activeCell="A4" sqref="A4"/>
      <selection pane="bottomRight" activeCell="N220" sqref="N220"/>
    </sheetView>
  </sheetViews>
  <sheetFormatPr baseColWidth="10" defaultRowHeight="14" x14ac:dyDescent="0.15"/>
  <cols>
    <col min="1" max="1" width="2.83203125" customWidth="1"/>
    <col min="2" max="2" width="45.83203125" customWidth="1"/>
    <col min="3" max="3" width="2.83203125" customWidth="1"/>
    <col min="5" max="5" width="11.1640625" bestFit="1" customWidth="1"/>
    <col min="10" max="10" width="2.83203125" customWidth="1"/>
  </cols>
  <sheetData>
    <row r="1" spans="1:10" x14ac:dyDescent="0.15">
      <c r="A1" s="24"/>
      <c r="B1" s="24"/>
      <c r="C1" s="24"/>
      <c r="D1" s="24"/>
      <c r="E1" s="24"/>
      <c r="F1" s="24"/>
      <c r="G1" s="24"/>
      <c r="H1" s="24"/>
      <c r="I1" s="24"/>
      <c r="J1" s="24"/>
    </row>
    <row r="2" spans="1:10" x14ac:dyDescent="0.15">
      <c r="A2" s="24"/>
      <c r="B2" s="2" t="s">
        <v>0</v>
      </c>
      <c r="C2" s="24"/>
      <c r="D2" s="24"/>
      <c r="E2" s="24"/>
      <c r="F2" s="24"/>
      <c r="G2" s="24"/>
      <c r="H2" s="24"/>
      <c r="I2" s="24"/>
      <c r="J2" s="24"/>
    </row>
    <row r="3" spans="1:10" x14ac:dyDescent="0.15">
      <c r="A3" s="24"/>
      <c r="B3" s="1" t="s">
        <v>1</v>
      </c>
      <c r="C3" s="24"/>
      <c r="D3" s="3" t="s">
        <v>2</v>
      </c>
      <c r="E3" s="3" t="s">
        <v>3</v>
      </c>
      <c r="F3" s="3" t="s">
        <v>4</v>
      </c>
      <c r="G3" s="3" t="s">
        <v>5</v>
      </c>
      <c r="H3" s="3" t="s">
        <v>6</v>
      </c>
      <c r="I3" s="3" t="s">
        <v>7</v>
      </c>
      <c r="J3" s="24"/>
    </row>
    <row r="4" spans="1:10" x14ac:dyDescent="0.15">
      <c r="A4" s="24"/>
      <c r="B4" s="24"/>
      <c r="C4" s="24"/>
      <c r="D4" s="24"/>
      <c r="E4" s="24"/>
      <c r="F4" s="24"/>
      <c r="G4" s="24"/>
      <c r="H4" s="24"/>
      <c r="I4" s="24"/>
      <c r="J4" s="24"/>
    </row>
    <row r="5" spans="1:10" x14ac:dyDescent="0.15">
      <c r="A5" s="24"/>
      <c r="B5" s="4" t="s">
        <v>8</v>
      </c>
      <c r="C5" s="24"/>
      <c r="D5" s="24"/>
      <c r="E5" s="24"/>
      <c r="F5" s="24"/>
      <c r="G5" s="24"/>
      <c r="H5" s="24"/>
      <c r="I5" s="24"/>
      <c r="J5" s="24"/>
    </row>
    <row r="6" spans="1:10" x14ac:dyDescent="0.15">
      <c r="A6" s="24"/>
      <c r="B6" s="1" t="s">
        <v>44</v>
      </c>
      <c r="C6" s="24"/>
      <c r="D6" s="24"/>
      <c r="E6" s="24"/>
      <c r="F6" s="24"/>
      <c r="G6" s="24"/>
      <c r="H6" s="24"/>
      <c r="I6" s="24"/>
      <c r="J6" s="24"/>
    </row>
    <row r="7" spans="1:10" x14ac:dyDescent="0.15">
      <c r="A7" s="24"/>
      <c r="B7" s="2" t="s">
        <v>9</v>
      </c>
      <c r="C7" s="24"/>
      <c r="D7" s="6">
        <f>SUM(D8:D17)</f>
        <v>52823</v>
      </c>
      <c r="E7" s="6">
        <f t="shared" ref="E7:I7" si="0">SUM(E8:E17)</f>
        <v>52545</v>
      </c>
      <c r="F7" s="6">
        <f t="shared" si="0"/>
        <v>53647</v>
      </c>
      <c r="G7" s="6">
        <f t="shared" si="0"/>
        <v>51751</v>
      </c>
      <c r="H7" s="6">
        <f t="shared" si="0"/>
        <v>41909</v>
      </c>
      <c r="I7" s="6">
        <f t="shared" si="0"/>
        <v>81288</v>
      </c>
      <c r="J7" s="24"/>
    </row>
    <row r="8" spans="1:10" x14ac:dyDescent="0.15">
      <c r="A8" s="24"/>
      <c r="B8" t="s">
        <v>10</v>
      </c>
      <c r="C8" s="24"/>
      <c r="D8" s="5">
        <v>8858</v>
      </c>
      <c r="E8" s="5">
        <v>9684</v>
      </c>
      <c r="F8" s="5">
        <v>9996</v>
      </c>
      <c r="G8" s="5">
        <v>9119</v>
      </c>
      <c r="H8" s="5">
        <v>9003</v>
      </c>
      <c r="I8" s="5">
        <v>9329</v>
      </c>
      <c r="J8" s="24"/>
    </row>
    <row r="9" spans="1:10" x14ac:dyDescent="0.15">
      <c r="A9" s="24"/>
      <c r="B9" t="s">
        <v>11</v>
      </c>
      <c r="C9" s="24"/>
      <c r="D9" s="5">
        <v>4563</v>
      </c>
      <c r="E9" s="5">
        <v>6056</v>
      </c>
      <c r="F9" s="5">
        <v>7202</v>
      </c>
      <c r="G9" s="5">
        <v>9014</v>
      </c>
      <c r="H9" s="5">
        <v>10867</v>
      </c>
      <c r="I9" s="5">
        <v>12333</v>
      </c>
      <c r="J9" s="24"/>
    </row>
    <row r="10" spans="1:10" x14ac:dyDescent="0.15">
      <c r="A10" s="24"/>
      <c r="B10" t="s">
        <v>12</v>
      </c>
      <c r="C10" s="24"/>
      <c r="D10" s="5">
        <v>0</v>
      </c>
      <c r="E10" s="5">
        <v>0</v>
      </c>
      <c r="F10" s="5">
        <v>0</v>
      </c>
      <c r="G10" s="5">
        <v>7772</v>
      </c>
      <c r="H10" s="5">
        <v>7961</v>
      </c>
      <c r="I10" s="5">
        <v>7301</v>
      </c>
      <c r="J10" s="24"/>
    </row>
    <row r="11" spans="1:10" x14ac:dyDescent="0.15">
      <c r="A11" s="24"/>
      <c r="B11" t="s">
        <v>13</v>
      </c>
      <c r="C11" s="24"/>
      <c r="D11" s="5">
        <v>6071</v>
      </c>
      <c r="E11" s="5">
        <v>6001</v>
      </c>
      <c r="F11" s="5">
        <v>6332</v>
      </c>
      <c r="G11" s="5">
        <v>6504</v>
      </c>
      <c r="H11" s="5">
        <v>6575</v>
      </c>
      <c r="I11" s="5">
        <v>42625</v>
      </c>
      <c r="J11" s="24"/>
    </row>
    <row r="12" spans="1:10" x14ac:dyDescent="0.15">
      <c r="A12" s="24"/>
      <c r="B12" t="s">
        <v>14</v>
      </c>
      <c r="C12" s="24"/>
      <c r="D12" s="5">
        <v>3928</v>
      </c>
      <c r="E12" s="5">
        <v>3968</v>
      </c>
      <c r="F12" s="5">
        <v>4080</v>
      </c>
      <c r="G12" s="5">
        <v>4733</v>
      </c>
      <c r="H12" s="5">
        <v>4567</v>
      </c>
      <c r="I12" s="5">
        <v>4431</v>
      </c>
      <c r="J12" s="24"/>
    </row>
    <row r="13" spans="1:10" x14ac:dyDescent="0.15">
      <c r="A13" s="24"/>
      <c r="B13" t="s">
        <v>15</v>
      </c>
      <c r="C13" s="24"/>
      <c r="D13" s="5">
        <v>2369</v>
      </c>
      <c r="E13" s="5">
        <v>2240</v>
      </c>
      <c r="F13" s="5">
        <v>2211</v>
      </c>
      <c r="G13" s="5">
        <v>2278</v>
      </c>
      <c r="H13" s="5">
        <v>2936</v>
      </c>
      <c r="I13" s="5">
        <v>3538</v>
      </c>
      <c r="J13" s="24"/>
    </row>
    <row r="14" spans="1:10" x14ac:dyDescent="0.15">
      <c r="A14" s="24"/>
      <c r="B14" t="s">
        <v>121</v>
      </c>
      <c r="C14" s="24"/>
      <c r="D14" s="19">
        <v>3407</v>
      </c>
      <c r="E14" s="19">
        <v>3472</v>
      </c>
      <c r="F14" s="19">
        <v>3605</v>
      </c>
      <c r="G14" s="19">
        <v>2098</v>
      </c>
      <c r="H14" s="19">
        <v>0</v>
      </c>
      <c r="I14" s="19">
        <v>0</v>
      </c>
      <c r="J14" s="24"/>
    </row>
    <row r="15" spans="1:10" x14ac:dyDescent="0.15">
      <c r="A15" s="24"/>
      <c r="B15" t="s">
        <v>135</v>
      </c>
      <c r="C15" s="24"/>
      <c r="D15" s="19">
        <v>0</v>
      </c>
      <c r="E15" s="19">
        <v>0</v>
      </c>
      <c r="F15" s="19">
        <v>0</v>
      </c>
      <c r="G15" s="19">
        <v>0</v>
      </c>
      <c r="H15" s="19">
        <v>0</v>
      </c>
      <c r="I15" s="19">
        <v>1731</v>
      </c>
      <c r="J15" s="24"/>
    </row>
    <row r="16" spans="1:10" x14ac:dyDescent="0.15">
      <c r="A16" s="24"/>
      <c r="B16" t="s">
        <v>120</v>
      </c>
      <c r="C16" s="24"/>
      <c r="D16" s="19">
        <v>23627</v>
      </c>
      <c r="E16" s="19">
        <v>21124</v>
      </c>
      <c r="F16" s="19">
        <v>20221</v>
      </c>
      <c r="G16" s="19">
        <v>0</v>
      </c>
      <c r="H16" s="19">
        <v>0</v>
      </c>
      <c r="I16" s="20">
        <v>0</v>
      </c>
      <c r="J16" s="24"/>
    </row>
    <row r="17" spans="1:10" x14ac:dyDescent="0.15">
      <c r="A17" s="24"/>
      <c r="B17" t="s">
        <v>152</v>
      </c>
      <c r="C17" s="24"/>
      <c r="D17" s="6">
        <v>0</v>
      </c>
      <c r="E17" s="6">
        <v>0</v>
      </c>
      <c r="F17" s="6">
        <v>0</v>
      </c>
      <c r="G17" s="6">
        <v>10233</v>
      </c>
      <c r="H17" s="6">
        <v>0</v>
      </c>
      <c r="I17" s="7">
        <v>0</v>
      </c>
      <c r="J17" s="24"/>
    </row>
    <row r="18" spans="1:10" x14ac:dyDescent="0.15">
      <c r="A18" s="24"/>
      <c r="C18" s="24"/>
      <c r="D18" s="5"/>
      <c r="E18" s="5"/>
      <c r="F18" s="5"/>
      <c r="G18" s="5"/>
      <c r="H18" s="5"/>
      <c r="I18" s="5"/>
      <c r="J18" s="24"/>
    </row>
    <row r="19" spans="1:10" x14ac:dyDescent="0.15">
      <c r="A19" s="24"/>
      <c r="B19" t="s">
        <v>17</v>
      </c>
      <c r="C19" s="24"/>
      <c r="D19" s="6">
        <v>-12329</v>
      </c>
      <c r="E19" s="6">
        <v>-11240</v>
      </c>
      <c r="F19" s="6">
        <v>-11248</v>
      </c>
      <c r="G19" s="6">
        <v>-10219</v>
      </c>
      <c r="H19" s="6">
        <v>-8692</v>
      </c>
      <c r="I19" s="6">
        <f>-30821</f>
        <v>-30821</v>
      </c>
      <c r="J19" s="24"/>
    </row>
    <row r="20" spans="1:10" x14ac:dyDescent="0.15">
      <c r="A20" s="24"/>
      <c r="B20" s="2" t="s">
        <v>18</v>
      </c>
      <c r="C20" s="24"/>
      <c r="D20" s="5">
        <f>D7+D19</f>
        <v>40494</v>
      </c>
      <c r="E20" s="5">
        <f t="shared" ref="E20:I20" si="1">E7+E19</f>
        <v>41305</v>
      </c>
      <c r="F20" s="5">
        <f t="shared" si="1"/>
        <v>42399</v>
      </c>
      <c r="G20" s="5">
        <f t="shared" si="1"/>
        <v>41532</v>
      </c>
      <c r="H20" s="5">
        <f t="shared" si="1"/>
        <v>33217</v>
      </c>
      <c r="I20" s="5">
        <f t="shared" si="1"/>
        <v>50467</v>
      </c>
      <c r="J20" s="24"/>
    </row>
    <row r="21" spans="1:10" x14ac:dyDescent="0.15">
      <c r="A21" s="24"/>
      <c r="B21" s="13" t="s">
        <v>30</v>
      </c>
      <c r="C21" s="24"/>
      <c r="D21" s="5">
        <f>-3655</f>
        <v>-3655</v>
      </c>
      <c r="E21" s="5">
        <f>-1315</f>
        <v>-1315</v>
      </c>
      <c r="F21" s="5">
        <f>-2116</f>
        <v>-2116</v>
      </c>
      <c r="G21" s="5">
        <v>-3578</v>
      </c>
      <c r="H21" s="5">
        <f>-668</f>
        <v>-668</v>
      </c>
      <c r="I21" s="5">
        <v>4878</v>
      </c>
      <c r="J21" s="24"/>
    </row>
    <row r="22" spans="1:10" x14ac:dyDescent="0.15">
      <c r="A22" s="24"/>
      <c r="B22" s="2" t="s">
        <v>21</v>
      </c>
      <c r="C22" s="24"/>
      <c r="D22" s="6">
        <f>SUM(D23:D24)</f>
        <v>-19557</v>
      </c>
      <c r="E22" s="6">
        <f t="shared" ref="E22:I22" si="2">SUM(E23:E24)</f>
        <v>-19412</v>
      </c>
      <c r="F22" s="6">
        <f t="shared" si="2"/>
        <v>-19659</v>
      </c>
      <c r="G22" s="6">
        <f t="shared" si="2"/>
        <v>-20013</v>
      </c>
      <c r="H22" s="6">
        <f t="shared" si="2"/>
        <v>-18038</v>
      </c>
      <c r="I22" s="6">
        <f t="shared" si="2"/>
        <v>-23574</v>
      </c>
      <c r="J22" s="24"/>
    </row>
    <row r="23" spans="1:10" x14ac:dyDescent="0.15">
      <c r="A23" s="24"/>
      <c r="B23" s="13" t="s">
        <v>23</v>
      </c>
      <c r="C23" s="24"/>
      <c r="D23" s="5">
        <f>-14837-D27-D30</f>
        <v>-11685</v>
      </c>
      <c r="E23" s="5">
        <f>-14784-E27-E30</f>
        <v>-11755</v>
      </c>
      <c r="F23" s="5">
        <f>-14455-F27-F30</f>
        <v>-11653</v>
      </c>
      <c r="G23" s="5">
        <f>-14350-G27-G30</f>
        <v>-11363</v>
      </c>
      <c r="H23" s="5">
        <f>-H27-11615-H30</f>
        <v>-8633</v>
      </c>
      <c r="I23" s="5">
        <f>-12703-I27-I30</f>
        <v>-9745</v>
      </c>
      <c r="J23" s="24"/>
    </row>
    <row r="24" spans="1:10" x14ac:dyDescent="0.15">
      <c r="A24" s="24"/>
      <c r="B24" s="13" t="s">
        <v>22</v>
      </c>
      <c r="C24" s="24"/>
      <c r="D24" s="6">
        <v>-7872</v>
      </c>
      <c r="E24" s="6">
        <v>-7657</v>
      </c>
      <c r="F24" s="6">
        <v>-8006</v>
      </c>
      <c r="G24" s="6">
        <v>-8650</v>
      </c>
      <c r="H24" s="6">
        <v>-9405</v>
      </c>
      <c r="I24" s="6">
        <v>-13829</v>
      </c>
      <c r="J24" s="24"/>
    </row>
    <row r="25" spans="1:10" x14ac:dyDescent="0.15">
      <c r="A25" s="24"/>
      <c r="C25" s="24"/>
      <c r="D25" s="5"/>
      <c r="E25" s="5"/>
      <c r="F25" s="5"/>
      <c r="G25" s="5"/>
      <c r="H25" s="5"/>
      <c r="I25" s="5"/>
      <c r="J25" s="24"/>
    </row>
    <row r="26" spans="1:10" x14ac:dyDescent="0.15">
      <c r="A26" s="24"/>
      <c r="B26" s="2" t="s">
        <v>24</v>
      </c>
      <c r="C26" s="24"/>
      <c r="D26" s="5">
        <f>SUM(D20:D22)</f>
        <v>17282</v>
      </c>
      <c r="E26" s="5">
        <f t="shared" ref="E26:I26" si="3">SUM(E20:E22)</f>
        <v>20578</v>
      </c>
      <c r="F26" s="5">
        <f t="shared" si="3"/>
        <v>20624</v>
      </c>
      <c r="G26" s="5">
        <f t="shared" si="3"/>
        <v>17941</v>
      </c>
      <c r="H26" s="5">
        <f t="shared" si="3"/>
        <v>14511</v>
      </c>
      <c r="I26" s="5">
        <f t="shared" si="3"/>
        <v>31771</v>
      </c>
      <c r="J26" s="24"/>
    </row>
    <row r="27" spans="1:10" x14ac:dyDescent="0.15">
      <c r="A27" s="24"/>
      <c r="B27" t="s">
        <v>25</v>
      </c>
      <c r="C27" s="24"/>
      <c r="D27" s="5">
        <f>-5757-D28</f>
        <v>-1701</v>
      </c>
      <c r="E27" s="5">
        <f>-6269-E28</f>
        <v>-1511</v>
      </c>
      <c r="F27" s="5">
        <f>-6384-F28</f>
        <v>-1491</v>
      </c>
      <c r="G27" s="5">
        <f>-6010-G28</f>
        <v>-1400</v>
      </c>
      <c r="H27" s="5">
        <f>-4777-H28</f>
        <v>-1341</v>
      </c>
      <c r="I27" s="5">
        <f>-5191-I28</f>
        <v>-1491</v>
      </c>
      <c r="J27" s="24"/>
    </row>
    <row r="28" spans="1:10" x14ac:dyDescent="0.15">
      <c r="A28" s="24"/>
      <c r="B28" t="s">
        <v>26</v>
      </c>
      <c r="C28" s="24"/>
      <c r="D28" s="6">
        <v>-4056</v>
      </c>
      <c r="E28" s="6">
        <v>-4758</v>
      </c>
      <c r="F28" s="6">
        <v>-4893</v>
      </c>
      <c r="G28" s="6">
        <v>-4610</v>
      </c>
      <c r="H28" s="6">
        <v>-3436</v>
      </c>
      <c r="I28" s="6">
        <f>-3700</f>
        <v>-3700</v>
      </c>
      <c r="J28" s="24"/>
    </row>
    <row r="29" spans="1:10" x14ac:dyDescent="0.15">
      <c r="A29" s="24"/>
      <c r="B29" s="2" t="s">
        <v>83</v>
      </c>
      <c r="C29" s="24"/>
      <c r="D29" s="5">
        <f>SUM(D26:D28)</f>
        <v>11525</v>
      </c>
      <c r="E29" s="5">
        <f t="shared" ref="E29:I29" si="4">SUM(E26:E28)</f>
        <v>14309</v>
      </c>
      <c r="F29" s="5">
        <f t="shared" si="4"/>
        <v>14240</v>
      </c>
      <c r="G29" s="5">
        <f t="shared" si="4"/>
        <v>11931</v>
      </c>
      <c r="H29" s="5">
        <f t="shared" si="4"/>
        <v>9734</v>
      </c>
      <c r="I29" s="5">
        <f t="shared" si="4"/>
        <v>26580</v>
      </c>
      <c r="J29" s="24"/>
    </row>
    <row r="30" spans="1:10" x14ac:dyDescent="0.15">
      <c r="A30" s="24"/>
      <c r="B30" s="13" t="s">
        <v>84</v>
      </c>
      <c r="C30" s="24"/>
      <c r="D30" s="5">
        <v>-1451</v>
      </c>
      <c r="E30" s="5">
        <v>-1518</v>
      </c>
      <c r="F30" s="5">
        <v>-1311</v>
      </c>
      <c r="G30" s="5">
        <v>-1587</v>
      </c>
      <c r="H30" s="5">
        <v>-1641</v>
      </c>
      <c r="I30" s="5">
        <f>-1467</f>
        <v>-1467</v>
      </c>
      <c r="J30" s="24"/>
    </row>
    <row r="31" spans="1:10" x14ac:dyDescent="0.15">
      <c r="A31" s="24"/>
      <c r="B31" t="s">
        <v>29</v>
      </c>
      <c r="C31" s="24"/>
      <c r="D31" s="5">
        <v>-1724</v>
      </c>
      <c r="E31" s="5">
        <v>-487</v>
      </c>
      <c r="F31" s="5">
        <v>-1044</v>
      </c>
      <c r="G31" s="5">
        <v>-747</v>
      </c>
      <c r="H31" s="5">
        <v>-600</v>
      </c>
      <c r="I31" s="5">
        <v>-802</v>
      </c>
      <c r="J31" s="24"/>
    </row>
    <row r="32" spans="1:10" x14ac:dyDescent="0.15">
      <c r="A32" s="24"/>
      <c r="B32" t="s">
        <v>27</v>
      </c>
      <c r="C32" s="24"/>
      <c r="D32" s="6">
        <v>0</v>
      </c>
      <c r="E32" s="6">
        <v>0</v>
      </c>
      <c r="F32" s="6">
        <v>0</v>
      </c>
      <c r="G32" s="6">
        <v>8086</v>
      </c>
      <c r="H32" s="6">
        <v>6</v>
      </c>
      <c r="I32" s="6">
        <v>0</v>
      </c>
      <c r="J32" s="24"/>
    </row>
    <row r="33" spans="1:14" x14ac:dyDescent="0.15">
      <c r="A33" s="24"/>
      <c r="B33" s="2" t="s">
        <v>28</v>
      </c>
      <c r="C33" s="24"/>
      <c r="D33" s="5">
        <f t="shared" ref="D33:I33" si="5">SUM(D29:D32)</f>
        <v>8350</v>
      </c>
      <c r="E33" s="5">
        <f t="shared" si="5"/>
        <v>12304</v>
      </c>
      <c r="F33" s="5">
        <f t="shared" si="5"/>
        <v>11885</v>
      </c>
      <c r="G33" s="5">
        <f t="shared" si="5"/>
        <v>17683</v>
      </c>
      <c r="H33" s="5">
        <f t="shared" si="5"/>
        <v>7499</v>
      </c>
      <c r="I33" s="5">
        <f t="shared" si="5"/>
        <v>24311</v>
      </c>
      <c r="J33" s="24"/>
      <c r="L33" s="5"/>
    </row>
    <row r="34" spans="1:14" x14ac:dyDescent="0.15">
      <c r="A34" s="24"/>
      <c r="B34" s="13" t="s">
        <v>31</v>
      </c>
      <c r="C34" s="24"/>
      <c r="D34" s="5">
        <f>-342+52-1532</f>
        <v>-1822</v>
      </c>
      <c r="E34" s="5">
        <f>-14127-320-2709</f>
        <v>-17156</v>
      </c>
      <c r="F34" s="5">
        <f>-668-9+3035-2831</f>
        <v>-473</v>
      </c>
      <c r="G34" s="5">
        <f>1641+166+135-2900</f>
        <v>-958</v>
      </c>
      <c r="H34" s="5">
        <f>-371-58-1517</f>
        <v>-1946</v>
      </c>
      <c r="I34" s="5">
        <f>-3342-34-2769</f>
        <v>-6145</v>
      </c>
      <c r="J34" s="24"/>
    </row>
    <row r="35" spans="1:14" x14ac:dyDescent="0.15">
      <c r="A35" s="24"/>
      <c r="B35" s="13" t="s">
        <v>32</v>
      </c>
      <c r="C35" s="24"/>
      <c r="D35" s="6">
        <f>418+106+175</f>
        <v>699</v>
      </c>
      <c r="E35" s="6">
        <f>25964+268-28</f>
        <v>26204</v>
      </c>
      <c r="F35" s="6">
        <f>1663-16-2439+558</f>
        <v>-234</v>
      </c>
      <c r="G35" s="6">
        <f>-1258-275+187+919</f>
        <v>-427</v>
      </c>
      <c r="H35" s="6">
        <f>1061+115+292</f>
        <v>1468</v>
      </c>
      <c r="I35" s="6">
        <f>3850+491-48</f>
        <v>4293</v>
      </c>
      <c r="J35" s="24"/>
      <c r="K35" s="5"/>
      <c r="L35" s="5"/>
      <c r="M35" s="5"/>
      <c r="N35" s="5"/>
    </row>
    <row r="36" spans="1:14" x14ac:dyDescent="0.15">
      <c r="A36" s="24"/>
      <c r="B36" s="2" t="s">
        <v>36</v>
      </c>
      <c r="C36" s="24"/>
      <c r="D36" s="5">
        <f>SUM(D33:D35)</f>
        <v>7227</v>
      </c>
      <c r="E36" s="5">
        <f t="shared" ref="E36:I36" si="6">SUM(E33:E35)</f>
        <v>21352</v>
      </c>
      <c r="F36" s="5">
        <f t="shared" si="6"/>
        <v>11178</v>
      </c>
      <c r="G36" s="5">
        <f t="shared" si="6"/>
        <v>16298</v>
      </c>
      <c r="H36" s="5">
        <f t="shared" si="6"/>
        <v>7021</v>
      </c>
      <c r="I36" s="5">
        <f t="shared" si="6"/>
        <v>22459</v>
      </c>
      <c r="J36" s="24"/>
      <c r="L36" s="5"/>
      <c r="M36" s="5"/>
      <c r="N36" s="5"/>
    </row>
    <row r="37" spans="1:14" x14ac:dyDescent="0.15">
      <c r="A37" s="24"/>
      <c r="B37" t="s">
        <v>35</v>
      </c>
      <c r="C37" s="24"/>
      <c r="D37" s="5">
        <v>16</v>
      </c>
      <c r="E37" s="5">
        <v>2</v>
      </c>
      <c r="F37" s="5">
        <v>0</v>
      </c>
      <c r="G37" s="5">
        <v>0</v>
      </c>
      <c r="H37" s="5">
        <v>2631</v>
      </c>
      <c r="I37" s="5">
        <v>-434</v>
      </c>
      <c r="J37" s="24"/>
    </row>
    <row r="38" spans="1:14" ht="15" thickBot="1" x14ac:dyDescent="0.2">
      <c r="A38" s="24"/>
      <c r="B38" s="2" t="s">
        <v>33</v>
      </c>
      <c r="C38" s="24"/>
      <c r="D38" s="14">
        <f>SUM(D36:D37)</f>
        <v>7243</v>
      </c>
      <c r="E38" s="14">
        <f t="shared" ref="E38:I38" si="7">SUM(E36:E37)</f>
        <v>21354</v>
      </c>
      <c r="F38" s="14">
        <f t="shared" si="7"/>
        <v>11178</v>
      </c>
      <c r="G38" s="14">
        <f t="shared" si="7"/>
        <v>16298</v>
      </c>
      <c r="H38" s="14">
        <f t="shared" si="7"/>
        <v>9652</v>
      </c>
      <c r="I38" s="14">
        <f t="shared" si="7"/>
        <v>22025</v>
      </c>
      <c r="J38" s="24"/>
    </row>
    <row r="39" spans="1:14" x14ac:dyDescent="0.15">
      <c r="A39" s="24"/>
      <c r="B39" s="24"/>
      <c r="C39" s="24"/>
      <c r="D39" s="25"/>
      <c r="E39" s="25"/>
      <c r="F39" s="25"/>
      <c r="G39" s="25"/>
      <c r="H39" s="25"/>
      <c r="I39" s="25"/>
      <c r="J39" s="24"/>
    </row>
    <row r="40" spans="1:14" x14ac:dyDescent="0.15">
      <c r="A40" s="24"/>
      <c r="B40" s="2" t="s">
        <v>19</v>
      </c>
      <c r="C40" s="24"/>
      <c r="D40" s="11"/>
      <c r="E40" s="11">
        <f>(E7/D7)-1</f>
        <v>-5.2628589818829452E-3</v>
      </c>
      <c r="F40" s="11">
        <f>(F7/E7)-1</f>
        <v>2.0972499762108576E-2</v>
      </c>
      <c r="G40" s="11">
        <f>(G7/F7)-1</f>
        <v>-3.5342144015508836E-2</v>
      </c>
      <c r="H40" s="11">
        <f>(H7/G7)-1</f>
        <v>-0.19017989990531581</v>
      </c>
      <c r="I40" s="11">
        <f>(I7/H7)-1</f>
        <v>0.93963110549046736</v>
      </c>
      <c r="J40" s="24"/>
    </row>
    <row r="41" spans="1:14" x14ac:dyDescent="0.15">
      <c r="A41" s="24"/>
      <c r="B41" s="8" t="s">
        <v>10</v>
      </c>
      <c r="C41" s="24"/>
      <c r="D41" s="10"/>
      <c r="E41" s="10">
        <f>(E8/D8)-1</f>
        <v>9.3249040415443574E-2</v>
      </c>
      <c r="F41" s="10">
        <f>(F8/E8)-1</f>
        <v>3.2218091697645557E-2</v>
      </c>
      <c r="G41" s="10">
        <f>(G8/F8)-1</f>
        <v>-8.7735094037615036E-2</v>
      </c>
      <c r="H41" s="10">
        <f>(H8/G8)-1</f>
        <v>-1.2720693058449362E-2</v>
      </c>
      <c r="I41" s="10">
        <f>(I8/H8)-1</f>
        <v>3.6210152171498367E-2</v>
      </c>
      <c r="J41" s="24"/>
    </row>
    <row r="42" spans="1:14" x14ac:dyDescent="0.15">
      <c r="A42" s="24"/>
      <c r="B42" s="8" t="s">
        <v>11</v>
      </c>
      <c r="C42" s="24"/>
      <c r="D42" s="10"/>
      <c r="E42" s="10">
        <f>(E9/D9)-1</f>
        <v>0.32719701950471181</v>
      </c>
      <c r="F42" s="10">
        <f>(F9/E9)-1</f>
        <v>0.1892338177014532</v>
      </c>
      <c r="G42" s="10">
        <f>(G9/F9)-1</f>
        <v>0.251596778672591</v>
      </c>
      <c r="H42" s="10">
        <f>(H9/G9)-1</f>
        <v>0.20556911471045036</v>
      </c>
      <c r="I42" s="10">
        <f>(I9/H9)-1</f>
        <v>0.13490383730560418</v>
      </c>
      <c r="J42" s="24"/>
    </row>
    <row r="43" spans="1:14" x14ac:dyDescent="0.15">
      <c r="A43" s="24"/>
      <c r="B43" s="8" t="s">
        <v>12</v>
      </c>
      <c r="C43" s="24"/>
      <c r="D43" s="10"/>
      <c r="E43" s="10"/>
      <c r="F43" s="10"/>
      <c r="G43" s="10"/>
      <c r="H43" s="10">
        <f>(H10/G10)-1</f>
        <v>2.4318064848172893E-2</v>
      </c>
      <c r="I43" s="10">
        <f>(I10/H10)-1</f>
        <v>-8.290415776912452E-2</v>
      </c>
      <c r="J43" s="24"/>
    </row>
    <row r="44" spans="1:14" x14ac:dyDescent="0.15">
      <c r="A44" s="24"/>
      <c r="B44" s="8" t="s">
        <v>13</v>
      </c>
      <c r="C44" s="24"/>
      <c r="D44" s="10"/>
      <c r="E44" s="10">
        <f>(E11/D11)-1</f>
        <v>-1.1530225662988003E-2</v>
      </c>
      <c r="F44" s="10">
        <f>(F11/E11)-1</f>
        <v>5.5157473754374298E-2</v>
      </c>
      <c r="G44" s="10">
        <f>(G11/F11)-1</f>
        <v>2.7163613392293007E-2</v>
      </c>
      <c r="H44" s="10">
        <f>(H11/G11)-1</f>
        <v>1.0916359163591682E-2</v>
      </c>
      <c r="I44" s="10">
        <f>(I11/H11)-1</f>
        <v>5.4828897338403042</v>
      </c>
      <c r="J44" s="24"/>
    </row>
    <row r="45" spans="1:14" x14ac:dyDescent="0.15">
      <c r="A45" s="24"/>
      <c r="B45" s="8" t="s">
        <v>14</v>
      </c>
      <c r="C45" s="24"/>
      <c r="D45" s="10"/>
      <c r="E45" s="10">
        <f>(E12/D12)-1</f>
        <v>1.0183299389002087E-2</v>
      </c>
      <c r="F45" s="10">
        <f>(F12/E12)-1</f>
        <v>2.8225806451612989E-2</v>
      </c>
      <c r="G45" s="10">
        <f>(G12/F12)-1</f>
        <v>0.16004901960784323</v>
      </c>
      <c r="H45" s="10">
        <f>(H12/G12)-1</f>
        <v>-3.5072892457215343E-2</v>
      </c>
      <c r="I45" s="10">
        <f>(I12/H12)-1</f>
        <v>-2.9778848259251145E-2</v>
      </c>
      <c r="J45" s="24"/>
    </row>
    <row r="46" spans="1:14" x14ac:dyDescent="0.15">
      <c r="A46" s="24"/>
      <c r="B46" s="8" t="s">
        <v>15</v>
      </c>
      <c r="C46" s="24"/>
      <c r="D46" s="10"/>
      <c r="E46" s="10">
        <f>(E13/D13)-1</f>
        <v>-5.4453355846348694E-2</v>
      </c>
      <c r="F46" s="10">
        <f>(F13/E13)-1</f>
        <v>-1.2946428571428581E-2</v>
      </c>
      <c r="G46" s="10">
        <f>(G13/F13)-1</f>
        <v>3.0303030303030276E-2</v>
      </c>
      <c r="H46" s="10">
        <f>(H13/G13)-1</f>
        <v>0.28884986830553117</v>
      </c>
      <c r="I46" s="10">
        <f>(I13/H13)-1</f>
        <v>0.20504087193460485</v>
      </c>
      <c r="J46" s="24"/>
    </row>
    <row r="47" spans="1:14" x14ac:dyDescent="0.15">
      <c r="A47" s="24"/>
      <c r="B47" s="8" t="s">
        <v>16</v>
      </c>
      <c r="C47" s="24"/>
      <c r="D47" s="10"/>
      <c r="E47" s="10">
        <f>(E14/D14)-1</f>
        <v>1.907836806574692E-2</v>
      </c>
      <c r="F47" s="10">
        <f>(F14/E14)-1</f>
        <v>3.8306451612903247E-2</v>
      </c>
      <c r="G47" s="10">
        <f>(G14/F14)-1</f>
        <v>-0.41803051317614426</v>
      </c>
      <c r="H47" s="10">
        <f>(H14/G14)-1</f>
        <v>-1</v>
      </c>
      <c r="I47" s="10">
        <v>0</v>
      </c>
      <c r="J47" s="24"/>
    </row>
    <row r="48" spans="1:14" x14ac:dyDescent="0.15">
      <c r="A48" s="24"/>
      <c r="C48" s="24"/>
      <c r="D48" s="5"/>
      <c r="E48" s="5"/>
      <c r="F48" s="5"/>
      <c r="G48" s="5"/>
      <c r="H48" s="5"/>
      <c r="I48" s="5"/>
      <c r="J48" s="24"/>
    </row>
    <row r="49" spans="1:10" x14ac:dyDescent="0.15">
      <c r="A49" s="24"/>
      <c r="B49" s="15" t="s">
        <v>20</v>
      </c>
      <c r="C49" s="24"/>
      <c r="D49" s="10">
        <f t="shared" ref="D49:I49" si="8">D20/D7</f>
        <v>0.76659788349771885</v>
      </c>
      <c r="E49" s="10">
        <f t="shared" si="8"/>
        <v>0.78608811494909125</v>
      </c>
      <c r="F49" s="10">
        <f t="shared" si="8"/>
        <v>0.7903331034354204</v>
      </c>
      <c r="G49" s="10">
        <f t="shared" si="8"/>
        <v>0.8025352167107882</v>
      </c>
      <c r="H49" s="10">
        <f t="shared" si="8"/>
        <v>0.79259824858622252</v>
      </c>
      <c r="I49" s="10">
        <f t="shared" si="8"/>
        <v>0.62084194469048326</v>
      </c>
      <c r="J49" s="24"/>
    </row>
    <row r="50" spans="1:10" x14ac:dyDescent="0.15">
      <c r="A50" s="24"/>
      <c r="C50" s="24"/>
      <c r="D50" s="5"/>
      <c r="E50" s="5"/>
      <c r="F50" s="5"/>
      <c r="G50" s="5"/>
      <c r="H50" s="5"/>
      <c r="I50" s="5"/>
      <c r="J50" s="24"/>
    </row>
    <row r="51" spans="1:10" x14ac:dyDescent="0.15">
      <c r="A51" s="24"/>
      <c r="B51" t="s">
        <v>37</v>
      </c>
      <c r="C51" s="24"/>
      <c r="D51" s="10"/>
      <c r="E51" s="10">
        <f>(E23/D23)-1</f>
        <v>5.9905862216516059E-3</v>
      </c>
      <c r="F51" s="10">
        <f>(F23/E23)-1</f>
        <v>-8.6771586558911373E-3</v>
      </c>
      <c r="G51" s="10">
        <f>(G23/F23)-1</f>
        <v>-2.4886295374581646E-2</v>
      </c>
      <c r="H51" s="10">
        <f>(H23/G23)-1</f>
        <v>-0.2402534541934348</v>
      </c>
      <c r="I51" s="10">
        <f>(I23/H23)-1</f>
        <v>0.1288080620873393</v>
      </c>
      <c r="J51" s="24"/>
    </row>
    <row r="52" spans="1:10" x14ac:dyDescent="0.15">
      <c r="A52" s="24"/>
      <c r="B52" t="s">
        <v>38</v>
      </c>
      <c r="C52" s="24"/>
      <c r="D52" s="10">
        <f t="shared" ref="D52:I52" si="9">-D24/D7</f>
        <v>0.14902599246540332</v>
      </c>
      <c r="E52" s="10">
        <f t="shared" si="9"/>
        <v>0.1457227138643068</v>
      </c>
      <c r="F52" s="10">
        <f t="shared" si="9"/>
        <v>0.14923481275747014</v>
      </c>
      <c r="G52" s="10">
        <f t="shared" si="9"/>
        <v>0.16714652856949624</v>
      </c>
      <c r="H52" s="10">
        <f t="shared" si="9"/>
        <v>0.22441480350282755</v>
      </c>
      <c r="I52" s="10">
        <f t="shared" si="9"/>
        <v>0.17012351146540694</v>
      </c>
      <c r="J52" s="24"/>
    </row>
    <row r="53" spans="1:10" x14ac:dyDescent="0.15">
      <c r="A53" s="24"/>
      <c r="B53" t="s">
        <v>39</v>
      </c>
      <c r="C53" s="24"/>
      <c r="D53" s="9"/>
      <c r="E53" s="10">
        <f>(E22/D22)-1</f>
        <v>-7.4142250856470415E-3</v>
      </c>
      <c r="F53" s="10">
        <f>(F22/E22)-1</f>
        <v>1.2724088192870298E-2</v>
      </c>
      <c r="G53" s="10">
        <f>(G22/F22)-1</f>
        <v>1.8007019685640113E-2</v>
      </c>
      <c r="H53" s="10">
        <f>(H22/G22)-1</f>
        <v>-9.8685854194773381E-2</v>
      </c>
      <c r="I53" s="10">
        <f>(I22/H22)-1</f>
        <v>0.30690763942787447</v>
      </c>
      <c r="J53" s="24"/>
    </row>
    <row r="54" spans="1:10" x14ac:dyDescent="0.15">
      <c r="A54" s="24"/>
      <c r="C54" s="24"/>
      <c r="D54" s="5"/>
      <c r="E54" s="5"/>
      <c r="F54" s="5"/>
      <c r="G54" s="5"/>
      <c r="H54" s="5"/>
      <c r="I54" s="5"/>
      <c r="J54" s="24"/>
    </row>
    <row r="55" spans="1:10" x14ac:dyDescent="0.15">
      <c r="A55" s="24"/>
      <c r="B55" s="2" t="s">
        <v>40</v>
      </c>
      <c r="C55" s="24"/>
      <c r="D55" s="5"/>
      <c r="E55" s="10">
        <f>E40-E53</f>
        <v>2.1513661037640963E-3</v>
      </c>
      <c r="F55" s="10">
        <f t="shared" ref="F55:I55" si="10">F40-F53</f>
        <v>8.2484115692382787E-3</v>
      </c>
      <c r="G55" s="10">
        <f t="shared" si="10"/>
        <v>-5.3349163701148949E-2</v>
      </c>
      <c r="H55" s="10">
        <f t="shared" si="10"/>
        <v>-9.1494045710542427E-2</v>
      </c>
      <c r="I55" s="10">
        <f t="shared" si="10"/>
        <v>0.63272346606259289</v>
      </c>
      <c r="J55" s="24"/>
    </row>
    <row r="56" spans="1:10" x14ac:dyDescent="0.15">
      <c r="A56" s="24"/>
      <c r="B56" s="13"/>
      <c r="C56" s="24"/>
      <c r="D56" s="5"/>
      <c r="E56" s="10"/>
      <c r="F56" s="10"/>
      <c r="G56" s="10"/>
      <c r="H56" s="10"/>
      <c r="I56" s="10"/>
      <c r="J56" s="24"/>
    </row>
    <row r="57" spans="1:10" x14ac:dyDescent="0.15">
      <c r="A57" s="24"/>
      <c r="B57" s="13" t="s">
        <v>85</v>
      </c>
      <c r="C57" s="24"/>
      <c r="D57" s="5">
        <f t="shared" ref="D57:I57" si="11">D26</f>
        <v>17282</v>
      </c>
      <c r="E57" s="5">
        <f t="shared" si="11"/>
        <v>20578</v>
      </c>
      <c r="F57" s="5">
        <f t="shared" si="11"/>
        <v>20624</v>
      </c>
      <c r="G57" s="5">
        <f t="shared" si="11"/>
        <v>17941</v>
      </c>
      <c r="H57" s="5">
        <f t="shared" si="11"/>
        <v>14511</v>
      </c>
      <c r="I57" s="5">
        <f t="shared" si="11"/>
        <v>31771</v>
      </c>
      <c r="J57" s="24"/>
    </row>
    <row r="58" spans="1:10" x14ac:dyDescent="0.15">
      <c r="A58" s="24"/>
      <c r="B58" s="13" t="s">
        <v>86</v>
      </c>
      <c r="C58" s="24"/>
      <c r="D58" s="5">
        <v>1613</v>
      </c>
      <c r="E58" s="18">
        <v>634</v>
      </c>
      <c r="F58" s="18">
        <v>3398</v>
      </c>
      <c r="G58" s="18">
        <v>2953</v>
      </c>
      <c r="H58" s="18">
        <v>2049</v>
      </c>
      <c r="I58" s="18">
        <v>276</v>
      </c>
      <c r="J58" s="24"/>
    </row>
    <row r="59" spans="1:10" x14ac:dyDescent="0.15">
      <c r="A59" s="24"/>
      <c r="B59" s="13" t="s">
        <v>87</v>
      </c>
      <c r="C59" s="24"/>
      <c r="D59" s="18">
        <v>691</v>
      </c>
      <c r="E59" s="18">
        <v>840</v>
      </c>
      <c r="F59" s="18">
        <v>949</v>
      </c>
      <c r="G59" s="18">
        <v>718</v>
      </c>
      <c r="H59" s="18">
        <v>756</v>
      </c>
      <c r="I59" s="18">
        <v>1182</v>
      </c>
      <c r="J59" s="24"/>
    </row>
    <row r="60" spans="1:10" ht="15" thickBot="1" x14ac:dyDescent="0.2">
      <c r="A60" s="24"/>
      <c r="B60" s="2" t="s">
        <v>88</v>
      </c>
      <c r="C60" s="24"/>
      <c r="D60" s="14">
        <f>SUM(D57:D59)</f>
        <v>19586</v>
      </c>
      <c r="E60" s="14">
        <f t="shared" ref="E60:I60" si="12">SUM(E57:E59)</f>
        <v>22052</v>
      </c>
      <c r="F60" s="14">
        <f t="shared" si="12"/>
        <v>24971</v>
      </c>
      <c r="G60" s="14">
        <f t="shared" si="12"/>
        <v>21612</v>
      </c>
      <c r="H60" s="14">
        <f t="shared" si="12"/>
        <v>17316</v>
      </c>
      <c r="I60" s="14">
        <f t="shared" si="12"/>
        <v>33229</v>
      </c>
      <c r="J60" s="24"/>
    </row>
    <row r="61" spans="1:10" x14ac:dyDescent="0.15">
      <c r="A61" s="24"/>
      <c r="B61" s="2"/>
      <c r="C61" s="24"/>
      <c r="D61" s="5"/>
      <c r="E61" s="10"/>
      <c r="F61" s="10"/>
      <c r="G61" s="10"/>
      <c r="H61" s="10"/>
      <c r="I61" s="10"/>
      <c r="J61" s="24"/>
    </row>
    <row r="62" spans="1:10" x14ac:dyDescent="0.15">
      <c r="A62" s="24"/>
      <c r="B62" s="2" t="s">
        <v>41</v>
      </c>
      <c r="C62" s="24"/>
      <c r="D62" s="10">
        <f t="shared" ref="D62:I62" si="13">D60/D7</f>
        <v>0.3707854533063249</v>
      </c>
      <c r="E62" s="10">
        <f t="shared" si="13"/>
        <v>0.41967837092016369</v>
      </c>
      <c r="F62" s="10">
        <f t="shared" si="13"/>
        <v>0.46546871213674579</v>
      </c>
      <c r="G62" s="10">
        <f t="shared" si="13"/>
        <v>0.41761511854843386</v>
      </c>
      <c r="H62" s="10">
        <f t="shared" si="13"/>
        <v>0.41318093965496672</v>
      </c>
      <c r="I62" s="10">
        <f t="shared" si="13"/>
        <v>0.40878112390512744</v>
      </c>
      <c r="J62" s="24"/>
    </row>
    <row r="63" spans="1:10" x14ac:dyDescent="0.15">
      <c r="A63" s="24"/>
      <c r="C63" s="24"/>
      <c r="D63" s="5"/>
      <c r="E63" s="5"/>
      <c r="F63" s="5"/>
      <c r="G63" s="5"/>
      <c r="H63" s="5"/>
      <c r="I63" s="5"/>
      <c r="J63" s="24"/>
    </row>
    <row r="64" spans="1:10" x14ac:dyDescent="0.15">
      <c r="A64" s="24"/>
      <c r="B64" t="s">
        <v>42</v>
      </c>
      <c r="C64" s="24"/>
      <c r="D64" s="10">
        <v>0.13400000000000001</v>
      </c>
      <c r="E64" s="10">
        <v>-0.73499999999999999</v>
      </c>
      <c r="F64" s="10">
        <v>-7.3999999999999996E-2</v>
      </c>
      <c r="G64" s="10">
        <v>5.3999999999999999E-2</v>
      </c>
      <c r="H64" s="10">
        <v>6.4000000000000001E-2</v>
      </c>
      <c r="I64" s="10">
        <v>6.4000000000000001E-2</v>
      </c>
      <c r="J64" s="24"/>
    </row>
    <row r="65" spans="1:11" s="5" customFormat="1" x14ac:dyDescent="0.15">
      <c r="A65" s="25"/>
      <c r="C65" s="25"/>
      <c r="D65" s="18"/>
      <c r="E65" s="18"/>
      <c r="F65" s="18"/>
      <c r="G65" s="18"/>
      <c r="H65" s="18"/>
      <c r="I65" s="18"/>
      <c r="J65" s="25"/>
    </row>
    <row r="66" spans="1:11" s="5" customFormat="1" x14ac:dyDescent="0.15">
      <c r="A66" s="25"/>
      <c r="B66" s="27" t="s">
        <v>151</v>
      </c>
      <c r="C66" s="25"/>
      <c r="D66" s="18"/>
      <c r="E66" s="18"/>
      <c r="F66" s="18"/>
      <c r="G66" s="18"/>
      <c r="H66" s="18"/>
      <c r="I66" s="18"/>
      <c r="J66" s="25"/>
    </row>
    <row r="67" spans="1:11" s="5" customFormat="1" x14ac:dyDescent="0.15">
      <c r="A67" s="25"/>
      <c r="B67" s="5" t="s">
        <v>138</v>
      </c>
      <c r="C67" s="25"/>
      <c r="D67" s="18">
        <v>4966</v>
      </c>
      <c r="E67" s="18">
        <v>5065</v>
      </c>
      <c r="F67" s="18">
        <v>4970</v>
      </c>
      <c r="G67" s="18">
        <v>3321</v>
      </c>
      <c r="H67" s="18">
        <v>0</v>
      </c>
      <c r="I67" s="18">
        <v>0</v>
      </c>
      <c r="J67" s="25"/>
    </row>
    <row r="68" spans="1:11" s="5" customFormat="1" x14ac:dyDescent="0.15">
      <c r="A68" s="25"/>
      <c r="B68" s="5" t="s">
        <v>139</v>
      </c>
      <c r="C68" s="25"/>
      <c r="D68" s="18">
        <v>1564</v>
      </c>
      <c r="E68" s="18">
        <v>1204</v>
      </c>
      <c r="F68" s="18">
        <v>636</v>
      </c>
      <c r="G68" s="18">
        <v>497</v>
      </c>
      <c r="H68" s="18">
        <v>0</v>
      </c>
      <c r="I68" s="18">
        <v>0</v>
      </c>
      <c r="J68" s="25"/>
    </row>
    <row r="69" spans="1:11" s="5" customFormat="1" x14ac:dyDescent="0.15">
      <c r="A69" s="25"/>
      <c r="B69" s="5" t="s">
        <v>148</v>
      </c>
      <c r="C69" s="25"/>
      <c r="D69" s="18">
        <v>0</v>
      </c>
      <c r="E69" s="18">
        <v>0</v>
      </c>
      <c r="F69" s="18">
        <v>3434</v>
      </c>
      <c r="G69" s="18">
        <v>4220</v>
      </c>
      <c r="H69" s="18">
        <v>4949</v>
      </c>
      <c r="I69" s="18">
        <v>5970</v>
      </c>
      <c r="J69" s="25"/>
    </row>
    <row r="70" spans="1:11" s="5" customFormat="1" x14ac:dyDescent="0.15">
      <c r="A70" s="25"/>
      <c r="B70" s="5" t="s">
        <v>149</v>
      </c>
      <c r="C70" s="25"/>
      <c r="D70" s="18">
        <v>842</v>
      </c>
      <c r="E70" s="18">
        <v>997</v>
      </c>
      <c r="F70" s="18">
        <v>1085</v>
      </c>
      <c r="G70" s="18">
        <v>1107</v>
      </c>
      <c r="H70" s="18">
        <v>919</v>
      </c>
      <c r="I70" s="18">
        <v>398</v>
      </c>
      <c r="J70" s="25"/>
    </row>
    <row r="71" spans="1:11" s="5" customFormat="1" x14ac:dyDescent="0.15">
      <c r="A71" s="25"/>
      <c r="B71" s="5" t="s">
        <v>140</v>
      </c>
      <c r="C71" s="25"/>
      <c r="D71" s="18">
        <v>5718</v>
      </c>
      <c r="E71" s="18">
        <v>5601</v>
      </c>
      <c r="F71" s="18">
        <v>5802</v>
      </c>
      <c r="G71" s="18">
        <v>5847</v>
      </c>
      <c r="H71" s="18">
        <v>5850</v>
      </c>
      <c r="I71" s="18">
        <v>5272</v>
      </c>
      <c r="J71" s="25"/>
    </row>
    <row r="72" spans="1:11" s="5" customFormat="1" x14ac:dyDescent="0.15">
      <c r="A72" s="25"/>
      <c r="B72" s="5" t="s">
        <v>155</v>
      </c>
      <c r="C72" s="25"/>
      <c r="D72" s="18">
        <v>0</v>
      </c>
      <c r="E72" s="18">
        <v>0</v>
      </c>
      <c r="F72" s="18">
        <v>0</v>
      </c>
      <c r="G72" s="18">
        <v>0</v>
      </c>
      <c r="H72" s="18">
        <v>0</v>
      </c>
      <c r="I72" s="18">
        <v>36781</v>
      </c>
      <c r="J72" s="25"/>
      <c r="K72" s="9"/>
    </row>
    <row r="73" spans="1:11" s="5" customFormat="1" x14ac:dyDescent="0.15">
      <c r="A73" s="25"/>
      <c r="B73" s="5" t="s">
        <v>141</v>
      </c>
      <c r="C73" s="25"/>
      <c r="D73" s="18">
        <v>2135</v>
      </c>
      <c r="E73" s="18">
        <v>3126</v>
      </c>
      <c r="F73" s="18">
        <v>4118</v>
      </c>
      <c r="G73" s="18">
        <v>4961</v>
      </c>
      <c r="H73" s="18">
        <v>5392</v>
      </c>
      <c r="I73" s="18">
        <v>5437</v>
      </c>
      <c r="J73" s="25"/>
    </row>
    <row r="74" spans="1:11" s="5" customFormat="1" x14ac:dyDescent="0.15">
      <c r="A74" s="25"/>
      <c r="B74" s="5" t="s">
        <v>142</v>
      </c>
      <c r="C74" s="25"/>
      <c r="D74" s="18">
        <v>1095</v>
      </c>
      <c r="E74" s="18">
        <v>1081</v>
      </c>
      <c r="F74" s="18">
        <v>1049</v>
      </c>
      <c r="G74" s="18">
        <v>936</v>
      </c>
      <c r="H74" s="18">
        <v>819</v>
      </c>
      <c r="I74" s="18">
        <v>673</v>
      </c>
      <c r="J74" s="25"/>
    </row>
    <row r="75" spans="1:11" s="5" customFormat="1" x14ac:dyDescent="0.15">
      <c r="A75" s="25"/>
      <c r="B75" s="5" t="s">
        <v>153</v>
      </c>
      <c r="C75" s="25"/>
      <c r="D75" s="18">
        <v>0</v>
      </c>
      <c r="E75" s="18">
        <v>0</v>
      </c>
      <c r="F75" s="18">
        <v>0</v>
      </c>
      <c r="G75" s="18">
        <v>0</v>
      </c>
      <c r="H75" s="18">
        <v>1024</v>
      </c>
      <c r="I75" s="18">
        <v>1185</v>
      </c>
      <c r="J75" s="25"/>
    </row>
    <row r="76" spans="1:11" s="5" customFormat="1" x14ac:dyDescent="0.15">
      <c r="A76" s="25"/>
      <c r="B76" s="5" t="s">
        <v>156</v>
      </c>
      <c r="C76" s="25"/>
      <c r="D76" s="18">
        <v>0</v>
      </c>
      <c r="E76" s="18">
        <v>0</v>
      </c>
      <c r="F76" s="18">
        <v>0</v>
      </c>
      <c r="G76" s="18">
        <v>0</v>
      </c>
      <c r="H76" s="18">
        <v>0</v>
      </c>
      <c r="I76" s="18">
        <v>1002</v>
      </c>
      <c r="J76" s="25"/>
    </row>
    <row r="77" spans="1:11" s="5" customFormat="1" x14ac:dyDescent="0.15">
      <c r="A77" s="25"/>
      <c r="B77" s="5" t="s">
        <v>143</v>
      </c>
      <c r="C77" s="25"/>
      <c r="D77" s="18">
        <v>2909</v>
      </c>
      <c r="E77" s="18">
        <v>2452</v>
      </c>
      <c r="F77" s="18">
        <v>2112</v>
      </c>
      <c r="G77" s="18">
        <v>1699</v>
      </c>
      <c r="H77" s="18">
        <v>1350</v>
      </c>
      <c r="I77" s="18">
        <v>1185</v>
      </c>
      <c r="J77" s="25"/>
    </row>
    <row r="78" spans="1:11" s="5" customFormat="1" x14ac:dyDescent="0.15">
      <c r="A78" s="25"/>
      <c r="B78" s="5" t="s">
        <v>147</v>
      </c>
      <c r="C78" s="25"/>
      <c r="D78" s="29">
        <v>0</v>
      </c>
      <c r="E78" s="18">
        <v>1345</v>
      </c>
      <c r="F78" s="18">
        <v>1774</v>
      </c>
      <c r="G78" s="18">
        <v>2242</v>
      </c>
      <c r="H78" s="18">
        <v>2437</v>
      </c>
      <c r="I78" s="18">
        <v>2455</v>
      </c>
      <c r="J78" s="25"/>
    </row>
    <row r="79" spans="1:11" s="5" customFormat="1" x14ac:dyDescent="0.15">
      <c r="A79" s="25"/>
      <c r="B79" s="5" t="s">
        <v>144</v>
      </c>
      <c r="C79" s="25"/>
      <c r="D79" s="18">
        <v>1758</v>
      </c>
      <c r="E79" s="18">
        <v>1915</v>
      </c>
      <c r="F79" s="18">
        <v>2062</v>
      </c>
      <c r="G79" s="18">
        <v>1973</v>
      </c>
      <c r="H79" s="18">
        <v>0</v>
      </c>
      <c r="I79" s="18">
        <v>0</v>
      </c>
      <c r="J79" s="25"/>
    </row>
    <row r="80" spans="1:11" s="5" customFormat="1" x14ac:dyDescent="0.15">
      <c r="A80" s="25"/>
      <c r="B80" s="5" t="s">
        <v>145</v>
      </c>
      <c r="C80" s="25"/>
      <c r="D80" s="18">
        <v>1017</v>
      </c>
      <c r="E80" s="18">
        <v>977</v>
      </c>
      <c r="F80" s="18">
        <v>832</v>
      </c>
      <c r="G80" s="18">
        <v>734</v>
      </c>
      <c r="H80" s="18">
        <v>0</v>
      </c>
      <c r="I80" s="18">
        <v>0</v>
      </c>
      <c r="J80" s="25"/>
    </row>
    <row r="81" spans="1:10" s="5" customFormat="1" x14ac:dyDescent="0.15">
      <c r="A81" s="25"/>
      <c r="B81" s="5" t="s">
        <v>150</v>
      </c>
      <c r="C81" s="25"/>
      <c r="D81" s="18">
        <v>0</v>
      </c>
      <c r="E81" s="18">
        <v>0</v>
      </c>
      <c r="F81" s="18">
        <v>1024</v>
      </c>
      <c r="G81" s="18">
        <v>950</v>
      </c>
      <c r="H81" s="18">
        <v>0</v>
      </c>
      <c r="I81" s="18">
        <v>0</v>
      </c>
      <c r="J81" s="25"/>
    </row>
    <row r="82" spans="1:10" s="5" customFormat="1" x14ac:dyDescent="0.15">
      <c r="A82" s="25"/>
      <c r="B82" s="5" t="s">
        <v>154</v>
      </c>
      <c r="C82" s="25"/>
      <c r="D82" s="18">
        <v>0</v>
      </c>
      <c r="E82" s="18">
        <v>0</v>
      </c>
      <c r="F82" s="18">
        <v>0</v>
      </c>
      <c r="G82" s="18">
        <v>0</v>
      </c>
      <c r="H82" s="18">
        <v>1288</v>
      </c>
      <c r="I82" s="18">
        <v>2015</v>
      </c>
      <c r="J82" s="25"/>
    </row>
    <row r="83" spans="1:10" s="5" customFormat="1" ht="15" thickBot="1" x14ac:dyDescent="0.2">
      <c r="A83" s="25"/>
      <c r="C83" s="25"/>
      <c r="D83" s="28">
        <f>SUM(D67:D82)</f>
        <v>22004</v>
      </c>
      <c r="E83" s="28">
        <f t="shared" ref="E83:I83" si="14">SUM(E67:E82)</f>
        <v>23763</v>
      </c>
      <c r="F83" s="28">
        <f t="shared" si="14"/>
        <v>28898</v>
      </c>
      <c r="G83" s="28">
        <f t="shared" si="14"/>
        <v>28487</v>
      </c>
      <c r="H83" s="28">
        <f t="shared" si="14"/>
        <v>24028</v>
      </c>
      <c r="I83" s="28">
        <f t="shared" si="14"/>
        <v>62373</v>
      </c>
      <c r="J83" s="25"/>
    </row>
    <row r="84" spans="1:10" s="5" customFormat="1" x14ac:dyDescent="0.15">
      <c r="A84" s="25"/>
      <c r="C84" s="25"/>
      <c r="D84" s="18"/>
      <c r="E84" s="18"/>
      <c r="F84" s="18"/>
      <c r="G84" s="18"/>
      <c r="H84" s="18"/>
      <c r="I84" s="18"/>
      <c r="J84" s="25"/>
    </row>
    <row r="85" spans="1:10" s="5" customFormat="1" x14ac:dyDescent="0.15">
      <c r="A85" s="25"/>
      <c r="B85" s="5" t="s">
        <v>146</v>
      </c>
      <c r="C85" s="25"/>
      <c r="D85" s="9">
        <f>D83/D7</f>
        <v>0.41656096776025597</v>
      </c>
      <c r="E85" s="9">
        <f t="shared" ref="E85:I85" si="15">E83/E7</f>
        <v>0.45224093634027979</v>
      </c>
      <c r="F85" s="9">
        <f t="shared" si="15"/>
        <v>0.53866945029544988</v>
      </c>
      <c r="G85" s="9">
        <f t="shared" si="15"/>
        <v>0.5504627929895074</v>
      </c>
      <c r="H85" s="9">
        <f t="shared" si="15"/>
        <v>0.57333746927867524</v>
      </c>
      <c r="I85" s="9">
        <f t="shared" si="15"/>
        <v>0.76730882787127253</v>
      </c>
      <c r="J85" s="25"/>
    </row>
    <row r="86" spans="1:10" x14ac:dyDescent="0.15">
      <c r="A86" s="24"/>
      <c r="B86" s="24"/>
      <c r="C86" s="24"/>
      <c r="D86" s="25"/>
      <c r="E86" s="25"/>
      <c r="F86" s="25"/>
      <c r="G86" s="25"/>
      <c r="H86" s="25"/>
      <c r="I86" s="25"/>
      <c r="J86" s="24"/>
    </row>
    <row r="87" spans="1:10" x14ac:dyDescent="0.15">
      <c r="A87" s="24"/>
      <c r="B87" s="4" t="s">
        <v>43</v>
      </c>
      <c r="C87" s="24"/>
      <c r="D87" s="16" t="str">
        <f>D3</f>
        <v>FY2016</v>
      </c>
      <c r="E87" s="16" t="str">
        <f>E3</f>
        <v>FY2017</v>
      </c>
      <c r="F87" s="16" t="str">
        <f>F3</f>
        <v>FY2018</v>
      </c>
      <c r="G87" s="16" t="str">
        <f>G3</f>
        <v>FY2019</v>
      </c>
      <c r="H87" s="16" t="str">
        <f>H3</f>
        <v>FY2020</v>
      </c>
      <c r="I87" s="16" t="str">
        <f>I3</f>
        <v>FY2021</v>
      </c>
      <c r="J87" s="24"/>
    </row>
    <row r="88" spans="1:10" x14ac:dyDescent="0.15">
      <c r="A88" s="24"/>
      <c r="B88" s="1" t="s">
        <v>44</v>
      </c>
      <c r="C88" s="24"/>
      <c r="D88" s="5"/>
      <c r="E88" s="5"/>
      <c r="F88" s="5"/>
      <c r="G88" s="5"/>
      <c r="H88" s="5"/>
      <c r="I88" s="5"/>
      <c r="J88" s="24"/>
    </row>
    <row r="89" spans="1:10" x14ac:dyDescent="0.15">
      <c r="A89" s="24"/>
      <c r="B89" s="2" t="s">
        <v>45</v>
      </c>
      <c r="C89" s="24"/>
      <c r="D89" s="6">
        <f>SUM(D90:D96)</f>
        <v>38949</v>
      </c>
      <c r="E89" s="6">
        <f t="shared" ref="E89:I89" si="16">SUM(E90:E96)</f>
        <v>41142</v>
      </c>
      <c r="F89" s="6">
        <f t="shared" si="16"/>
        <v>49926</v>
      </c>
      <c r="G89" s="6">
        <f t="shared" si="16"/>
        <v>32802</v>
      </c>
      <c r="H89" s="6">
        <f t="shared" si="16"/>
        <v>35067</v>
      </c>
      <c r="I89" s="6">
        <f t="shared" si="16"/>
        <v>59693</v>
      </c>
      <c r="J89" s="24"/>
    </row>
    <row r="90" spans="1:10" x14ac:dyDescent="0.15">
      <c r="A90" s="24"/>
      <c r="B90" t="s">
        <v>46</v>
      </c>
      <c r="C90" s="24"/>
      <c r="D90" s="5">
        <v>2595</v>
      </c>
      <c r="E90" s="5">
        <v>1342</v>
      </c>
      <c r="F90" s="5">
        <v>1139</v>
      </c>
      <c r="G90" s="5">
        <v>1305</v>
      </c>
      <c r="H90" s="5">
        <v>1784</v>
      </c>
      <c r="I90" s="5">
        <v>1944</v>
      </c>
      <c r="J90" s="24"/>
    </row>
    <row r="91" spans="1:10" x14ac:dyDescent="0.15">
      <c r="A91" s="24"/>
      <c r="B91" t="s">
        <v>47</v>
      </c>
      <c r="C91" s="24"/>
      <c r="D91" s="5">
        <v>15255</v>
      </c>
      <c r="E91" s="5">
        <v>18650</v>
      </c>
      <c r="F91" s="5">
        <v>17694</v>
      </c>
      <c r="G91" s="5">
        <v>8525</v>
      </c>
      <c r="H91" s="5">
        <v>10437</v>
      </c>
      <c r="I91" s="5">
        <v>29125</v>
      </c>
      <c r="J91" s="24"/>
    </row>
    <row r="92" spans="1:10" x14ac:dyDescent="0.15">
      <c r="A92" s="24"/>
      <c r="B92" t="s">
        <v>48</v>
      </c>
      <c r="C92" s="24"/>
      <c r="D92" s="5">
        <v>8225</v>
      </c>
      <c r="E92" s="5">
        <v>8221</v>
      </c>
      <c r="F92" s="5">
        <v>8025</v>
      </c>
      <c r="G92" s="5">
        <v>8724</v>
      </c>
      <c r="H92" s="5">
        <v>7930</v>
      </c>
      <c r="I92" s="5">
        <v>11479</v>
      </c>
      <c r="J92" s="24"/>
    </row>
    <row r="93" spans="1:10" x14ac:dyDescent="0.15">
      <c r="A93" s="24"/>
      <c r="B93" t="s">
        <v>49</v>
      </c>
      <c r="C93" s="24"/>
      <c r="D93" s="5">
        <v>6783</v>
      </c>
      <c r="E93" s="5">
        <v>7578</v>
      </c>
      <c r="F93" s="5">
        <v>7508</v>
      </c>
      <c r="G93" s="5">
        <v>8283</v>
      </c>
      <c r="H93" s="5">
        <v>8046</v>
      </c>
      <c r="I93" s="5">
        <v>9059</v>
      </c>
      <c r="J93" s="24"/>
    </row>
    <row r="94" spans="1:10" x14ac:dyDescent="0.15">
      <c r="A94" s="24"/>
      <c r="B94" t="s">
        <v>31</v>
      </c>
      <c r="C94" s="24"/>
      <c r="D94" s="5">
        <v>3041</v>
      </c>
      <c r="E94" s="5">
        <v>3050</v>
      </c>
      <c r="F94" s="5">
        <v>3374</v>
      </c>
      <c r="G94" s="5">
        <v>3344</v>
      </c>
      <c r="H94" s="5">
        <v>3264</v>
      </c>
      <c r="I94" s="5">
        <v>4266</v>
      </c>
      <c r="J94" s="24"/>
    </row>
    <row r="95" spans="1:10" x14ac:dyDescent="0.15">
      <c r="A95" s="24"/>
      <c r="B95" t="s">
        <v>50</v>
      </c>
      <c r="C95" s="24"/>
      <c r="D95" s="5">
        <v>2249</v>
      </c>
      <c r="E95" s="5">
        <v>2289</v>
      </c>
      <c r="F95" s="5">
        <v>2461</v>
      </c>
      <c r="G95" s="5">
        <v>2600</v>
      </c>
      <c r="H95" s="5">
        <v>3439</v>
      </c>
      <c r="I95" s="5">
        <v>3820</v>
      </c>
      <c r="J95" s="24"/>
    </row>
    <row r="96" spans="1:10" x14ac:dyDescent="0.15">
      <c r="A96" s="24"/>
      <c r="B96" t="s">
        <v>34</v>
      </c>
      <c r="C96" s="24"/>
      <c r="D96" s="6">
        <v>801</v>
      </c>
      <c r="E96" s="6">
        <v>12</v>
      </c>
      <c r="F96" s="6">
        <v>9725</v>
      </c>
      <c r="G96" s="6">
        <v>21</v>
      </c>
      <c r="H96" s="6">
        <v>167</v>
      </c>
      <c r="I96" s="6">
        <v>0</v>
      </c>
      <c r="J96" s="24"/>
    </row>
    <row r="97" spans="1:10" x14ac:dyDescent="0.15">
      <c r="A97" s="24"/>
      <c r="C97" s="24"/>
      <c r="D97" s="5"/>
      <c r="E97" s="5"/>
      <c r="F97" s="5"/>
      <c r="G97" s="5"/>
      <c r="H97" s="5"/>
      <c r="I97" s="5"/>
      <c r="J97" s="24"/>
    </row>
    <row r="98" spans="1:10" x14ac:dyDescent="0.15">
      <c r="A98" s="24"/>
      <c r="B98" s="2" t="s">
        <v>51</v>
      </c>
      <c r="C98" s="24"/>
      <c r="D98" s="6">
        <f>SUM(D99:D105)</f>
        <v>132666</v>
      </c>
      <c r="E98" s="6">
        <f>SUM(E99:E105)</f>
        <v>130655</v>
      </c>
      <c r="F98" s="6">
        <f>SUM(F99:F105)</f>
        <v>109496</v>
      </c>
      <c r="G98" s="6">
        <f>SUM(G99:G105)</f>
        <v>134686</v>
      </c>
      <c r="H98" s="6">
        <f>SUM(H99:H105)</f>
        <v>119162</v>
      </c>
      <c r="I98" s="6">
        <f>SUM(I99:I105)</f>
        <v>121782</v>
      </c>
      <c r="J98" s="24"/>
    </row>
    <row r="99" spans="1:10" x14ac:dyDescent="0.15">
      <c r="A99" s="24"/>
      <c r="B99" t="s">
        <v>52</v>
      </c>
      <c r="C99" s="24"/>
      <c r="D99" s="5">
        <v>0</v>
      </c>
      <c r="E99" s="5">
        <v>0</v>
      </c>
      <c r="F99" s="5">
        <v>181</v>
      </c>
      <c r="G99" s="5">
        <v>17133</v>
      </c>
      <c r="H99" s="5">
        <v>16856</v>
      </c>
      <c r="I99" s="5">
        <v>16472</v>
      </c>
      <c r="J99" s="24"/>
    </row>
    <row r="100" spans="1:10" x14ac:dyDescent="0.15">
      <c r="A100" s="24"/>
      <c r="B100" t="s">
        <v>53</v>
      </c>
      <c r="C100" s="24"/>
      <c r="D100" s="5">
        <v>7116</v>
      </c>
      <c r="E100" s="5">
        <v>7015</v>
      </c>
      <c r="F100" s="5">
        <v>2586</v>
      </c>
      <c r="G100" s="5">
        <v>3014</v>
      </c>
      <c r="H100" s="5">
        <v>3406</v>
      </c>
      <c r="I100" s="5">
        <v>5054</v>
      </c>
      <c r="J100" s="24"/>
    </row>
    <row r="101" spans="1:10" x14ac:dyDescent="0.15">
      <c r="A101" s="24"/>
      <c r="B101" t="s">
        <v>54</v>
      </c>
      <c r="C101" s="24"/>
      <c r="D101" s="5">
        <v>13318</v>
      </c>
      <c r="E101" s="5">
        <v>13865</v>
      </c>
      <c r="F101" s="5">
        <v>13385</v>
      </c>
      <c r="G101" s="5">
        <v>13967</v>
      </c>
      <c r="H101" s="5">
        <v>13900</v>
      </c>
      <c r="I101" s="5">
        <v>14882</v>
      </c>
      <c r="J101" s="24"/>
    </row>
    <row r="102" spans="1:10" x14ac:dyDescent="0.15">
      <c r="A102" s="24"/>
      <c r="B102" t="s">
        <v>55</v>
      </c>
      <c r="C102" s="24"/>
      <c r="D102" s="5">
        <v>52648</v>
      </c>
      <c r="E102" s="5">
        <v>48741</v>
      </c>
      <c r="F102" s="5">
        <v>35210</v>
      </c>
      <c r="G102" s="5">
        <v>35370</v>
      </c>
      <c r="H102" s="5">
        <v>28471</v>
      </c>
      <c r="I102" s="5">
        <v>25146</v>
      </c>
      <c r="J102" s="24"/>
    </row>
    <row r="103" spans="1:10" x14ac:dyDescent="0.15">
      <c r="A103" s="24"/>
      <c r="B103" t="s">
        <v>56</v>
      </c>
      <c r="C103" s="24"/>
      <c r="D103" s="5">
        <v>54449</v>
      </c>
      <c r="E103" s="5">
        <v>55952</v>
      </c>
      <c r="F103" s="5">
        <v>53411</v>
      </c>
      <c r="G103" s="5">
        <v>58653</v>
      </c>
      <c r="H103" s="5">
        <v>49577</v>
      </c>
      <c r="I103" s="5">
        <v>49208</v>
      </c>
      <c r="J103" s="24"/>
    </row>
    <row r="104" spans="1:10" x14ac:dyDescent="0.15">
      <c r="A104" s="24"/>
      <c r="B104" t="s">
        <v>57</v>
      </c>
      <c r="C104" s="24"/>
      <c r="D104" s="5">
        <v>1812</v>
      </c>
      <c r="E104" s="5">
        <v>1855</v>
      </c>
      <c r="F104" s="5">
        <v>1924</v>
      </c>
      <c r="G104" s="5">
        <v>2099</v>
      </c>
      <c r="H104" s="5">
        <v>2383</v>
      </c>
      <c r="I104" s="5">
        <v>3341</v>
      </c>
      <c r="J104" s="24"/>
    </row>
    <row r="105" spans="1:10" x14ac:dyDescent="0.15">
      <c r="A105" s="24"/>
      <c r="B105" t="s">
        <v>58</v>
      </c>
      <c r="C105" s="24"/>
      <c r="D105" s="6">
        <v>3323</v>
      </c>
      <c r="E105" s="6">
        <v>3227</v>
      </c>
      <c r="F105" s="6">
        <v>2799</v>
      </c>
      <c r="G105" s="6">
        <v>4450</v>
      </c>
      <c r="H105" s="6">
        <v>4569</v>
      </c>
      <c r="I105" s="6">
        <v>7679</v>
      </c>
      <c r="J105" s="24"/>
    </row>
    <row r="106" spans="1:10" x14ac:dyDescent="0.15">
      <c r="A106" s="24"/>
      <c r="C106" s="24"/>
      <c r="D106" s="5"/>
      <c r="E106" s="5"/>
      <c r="F106" s="5"/>
      <c r="G106" s="5"/>
      <c r="H106" s="5"/>
      <c r="I106" s="5"/>
      <c r="J106" s="24"/>
    </row>
    <row r="107" spans="1:10" ht="15" thickBot="1" x14ac:dyDescent="0.2">
      <c r="A107" s="24"/>
      <c r="B107" s="2" t="s">
        <v>59</v>
      </c>
      <c r="C107" s="24"/>
      <c r="D107" s="14">
        <f>D98+D89</f>
        <v>171615</v>
      </c>
      <c r="E107" s="14">
        <f>E98+E89</f>
        <v>171797</v>
      </c>
      <c r="F107" s="14">
        <f>F98+F89</f>
        <v>159422</v>
      </c>
      <c r="G107" s="14">
        <f>G98+G89</f>
        <v>167488</v>
      </c>
      <c r="H107" s="14">
        <f>H98+H89</f>
        <v>154229</v>
      </c>
      <c r="I107" s="14">
        <f>I98+I89</f>
        <v>181475</v>
      </c>
      <c r="J107" s="24"/>
    </row>
    <row r="108" spans="1:10" x14ac:dyDescent="0.15">
      <c r="A108" s="24"/>
      <c r="C108" s="24"/>
      <c r="D108" s="5"/>
      <c r="E108" s="5"/>
      <c r="F108" s="5"/>
      <c r="G108" s="5"/>
      <c r="H108" s="5"/>
      <c r="I108" s="5"/>
      <c r="J108" s="24"/>
    </row>
    <row r="109" spans="1:10" x14ac:dyDescent="0.15">
      <c r="A109" s="24"/>
      <c r="B109" t="s">
        <v>60</v>
      </c>
      <c r="C109" s="24"/>
      <c r="D109" s="5">
        <v>24</v>
      </c>
      <c r="E109" s="5">
        <v>21</v>
      </c>
      <c r="F109" s="5">
        <v>19</v>
      </c>
      <c r="G109" s="5">
        <v>17</v>
      </c>
      <c r="H109" s="5">
        <v>0</v>
      </c>
      <c r="I109" s="5">
        <v>0</v>
      </c>
      <c r="J109" s="24"/>
    </row>
    <row r="110" spans="1:10" x14ac:dyDescent="0.15">
      <c r="A110" s="24"/>
      <c r="B110" t="s">
        <v>61</v>
      </c>
      <c r="C110" s="24"/>
      <c r="D110" s="5">
        <v>461</v>
      </c>
      <c r="E110" s="5">
        <v>464</v>
      </c>
      <c r="F110" s="5">
        <v>467</v>
      </c>
      <c r="G110" s="5">
        <v>468</v>
      </c>
      <c r="H110" s="5">
        <v>470</v>
      </c>
      <c r="I110" s="5">
        <v>473</v>
      </c>
      <c r="J110" s="24"/>
    </row>
    <row r="111" spans="1:10" x14ac:dyDescent="0.15">
      <c r="A111" s="24"/>
      <c r="B111" t="s">
        <v>66</v>
      </c>
      <c r="C111" s="24"/>
      <c r="D111" s="5">
        <v>82685</v>
      </c>
      <c r="E111" s="5">
        <v>84278</v>
      </c>
      <c r="F111" s="5">
        <v>86253</v>
      </c>
      <c r="G111" s="5">
        <v>87428</v>
      </c>
      <c r="H111" s="5">
        <v>88674</v>
      </c>
      <c r="I111" s="5">
        <v>90591</v>
      </c>
      <c r="J111" s="24"/>
    </row>
    <row r="112" spans="1:10" x14ac:dyDescent="0.15">
      <c r="A112" s="24"/>
      <c r="B112" t="s">
        <v>62</v>
      </c>
      <c r="C112" s="24"/>
      <c r="D112" s="5">
        <v>-84364</v>
      </c>
      <c r="E112" s="5">
        <v>-89425</v>
      </c>
      <c r="F112" s="5">
        <v>-101610</v>
      </c>
      <c r="G112" s="5">
        <v>-110801</v>
      </c>
      <c r="H112" s="5">
        <v>-110988</v>
      </c>
      <c r="I112" s="5">
        <v>-111361</v>
      </c>
      <c r="J112" s="24"/>
    </row>
    <row r="113" spans="1:10" x14ac:dyDescent="0.15">
      <c r="A113" s="24"/>
      <c r="B113" t="s">
        <v>63</v>
      </c>
      <c r="C113" s="24"/>
      <c r="D113" s="5">
        <v>71774</v>
      </c>
      <c r="E113" s="5">
        <v>85291</v>
      </c>
      <c r="F113" s="5">
        <v>89554</v>
      </c>
      <c r="G113" s="5">
        <v>97670</v>
      </c>
      <c r="H113" s="5">
        <v>96770</v>
      </c>
      <c r="I113" s="5">
        <v>103394</v>
      </c>
      <c r="J113" s="24"/>
    </row>
    <row r="114" spans="1:10" x14ac:dyDescent="0.15">
      <c r="A114" s="24"/>
      <c r="B114" t="s">
        <v>67</v>
      </c>
      <c r="C114" s="24"/>
      <c r="D114" s="5">
        <v>-11036</v>
      </c>
      <c r="E114" s="5">
        <v>-9321</v>
      </c>
      <c r="F114" s="5">
        <v>-11275</v>
      </c>
      <c r="G114" s="5">
        <v>-11640</v>
      </c>
      <c r="H114" s="5">
        <v>-11688</v>
      </c>
      <c r="I114" s="5">
        <v>-5897</v>
      </c>
      <c r="J114" s="24"/>
    </row>
    <row r="115" spans="1:10" x14ac:dyDescent="0.15">
      <c r="A115" s="24"/>
      <c r="B115" t="s">
        <v>64</v>
      </c>
      <c r="C115" s="24"/>
      <c r="D115" s="6">
        <v>296</v>
      </c>
      <c r="E115" s="6">
        <v>348</v>
      </c>
      <c r="F115" s="6">
        <v>351</v>
      </c>
      <c r="G115" s="6">
        <v>303</v>
      </c>
      <c r="H115" s="6">
        <v>235</v>
      </c>
      <c r="I115" s="6">
        <v>262</v>
      </c>
      <c r="J115" s="24"/>
    </row>
    <row r="116" spans="1:10" x14ac:dyDescent="0.15">
      <c r="A116" s="24"/>
      <c r="B116" s="2" t="s">
        <v>65</v>
      </c>
      <c r="C116" s="24"/>
      <c r="D116" s="5">
        <f>SUM(D109:D115)</f>
        <v>59840</v>
      </c>
      <c r="E116" s="5">
        <f t="shared" ref="E116:I116" si="17">SUM(E109:E115)</f>
        <v>71656</v>
      </c>
      <c r="F116" s="5">
        <f t="shared" si="17"/>
        <v>63759</v>
      </c>
      <c r="G116" s="5">
        <f t="shared" si="17"/>
        <v>63445</v>
      </c>
      <c r="H116" s="5">
        <f t="shared" si="17"/>
        <v>63473</v>
      </c>
      <c r="I116" s="5">
        <f t="shared" si="17"/>
        <v>77462</v>
      </c>
      <c r="J116" s="24"/>
    </row>
    <row r="117" spans="1:10" x14ac:dyDescent="0.15">
      <c r="A117" s="24"/>
      <c r="C117" s="24"/>
      <c r="D117" s="5"/>
      <c r="E117" s="5"/>
      <c r="F117" s="5"/>
      <c r="G117" s="5"/>
      <c r="H117" s="5"/>
      <c r="I117" s="5"/>
      <c r="J117" s="24"/>
    </row>
    <row r="118" spans="1:10" x14ac:dyDescent="0.15">
      <c r="A118" s="24"/>
      <c r="B118" s="2" t="s">
        <v>68</v>
      </c>
      <c r="C118" s="24"/>
      <c r="D118" s="6">
        <f>SUM(D119:D124)</f>
        <v>80660</v>
      </c>
      <c r="E118" s="6">
        <f t="shared" ref="E118:I118" si="18">SUM(E119:E124)</f>
        <v>69714</v>
      </c>
      <c r="F118" s="6">
        <f t="shared" si="18"/>
        <v>63806</v>
      </c>
      <c r="G118" s="6">
        <f t="shared" si="18"/>
        <v>66738</v>
      </c>
      <c r="H118" s="6">
        <f t="shared" si="18"/>
        <v>64836</v>
      </c>
      <c r="I118" s="6">
        <f t="shared" si="18"/>
        <v>61342</v>
      </c>
      <c r="J118" s="24"/>
    </row>
    <row r="119" spans="1:10" x14ac:dyDescent="0.15">
      <c r="A119" s="24"/>
      <c r="B119" t="s">
        <v>69</v>
      </c>
      <c r="C119" s="24"/>
      <c r="D119" s="5">
        <v>31398</v>
      </c>
      <c r="E119" s="5">
        <v>33538</v>
      </c>
      <c r="F119" s="5">
        <v>32909</v>
      </c>
      <c r="G119" s="5">
        <v>35955</v>
      </c>
      <c r="H119" s="5">
        <v>37133</v>
      </c>
      <c r="I119" s="5">
        <v>36195</v>
      </c>
      <c r="J119" s="24"/>
    </row>
    <row r="120" spans="1:10" x14ac:dyDescent="0.15">
      <c r="A120" s="24"/>
      <c r="B120" s="13" t="s">
        <v>70</v>
      </c>
      <c r="C120" s="24"/>
      <c r="D120" s="5">
        <v>6406</v>
      </c>
      <c r="E120" s="5">
        <v>5926</v>
      </c>
      <c r="F120" s="5">
        <v>5272</v>
      </c>
      <c r="G120" s="5">
        <v>5638</v>
      </c>
      <c r="H120" s="5">
        <v>4766</v>
      </c>
      <c r="I120" s="5">
        <v>3489</v>
      </c>
      <c r="J120" s="24"/>
    </row>
    <row r="121" spans="1:10" x14ac:dyDescent="0.15">
      <c r="A121" s="24"/>
      <c r="B121" s="13" t="s">
        <v>137</v>
      </c>
      <c r="C121" s="24"/>
      <c r="D121" s="5">
        <v>1766</v>
      </c>
      <c r="E121" s="5">
        <v>1504</v>
      </c>
      <c r="F121" s="5">
        <v>1338</v>
      </c>
      <c r="G121" s="5">
        <v>1124</v>
      </c>
      <c r="H121" s="5">
        <v>645</v>
      </c>
      <c r="I121" s="5">
        <v>235</v>
      </c>
      <c r="J121" s="24"/>
    </row>
    <row r="122" spans="1:10" x14ac:dyDescent="0.15">
      <c r="A122" s="24"/>
      <c r="B122" t="s">
        <v>32</v>
      </c>
      <c r="C122" s="24"/>
      <c r="D122" s="5">
        <v>30753</v>
      </c>
      <c r="E122" s="5">
        <v>3900</v>
      </c>
      <c r="F122" s="5">
        <v>3700</v>
      </c>
      <c r="G122" s="5">
        <v>5578</v>
      </c>
      <c r="H122" s="5">
        <v>4063</v>
      </c>
      <c r="I122" s="5">
        <v>349</v>
      </c>
      <c r="J122" s="24"/>
    </row>
    <row r="123" spans="1:10" x14ac:dyDescent="0.15">
      <c r="A123" s="24"/>
      <c r="B123" t="s">
        <v>71</v>
      </c>
      <c r="C123" s="24"/>
      <c r="D123" s="5">
        <v>4000</v>
      </c>
      <c r="E123" s="5">
        <v>18697</v>
      </c>
      <c r="F123" s="5">
        <v>14737</v>
      </c>
      <c r="G123" s="5">
        <v>12126</v>
      </c>
      <c r="H123" s="5">
        <v>11560</v>
      </c>
      <c r="I123" s="5">
        <v>11331</v>
      </c>
      <c r="J123" s="24"/>
    </row>
    <row r="124" spans="1:10" x14ac:dyDescent="0.15">
      <c r="A124" s="24"/>
      <c r="B124" t="s">
        <v>72</v>
      </c>
      <c r="C124" s="24"/>
      <c r="D124" s="6">
        <v>6337</v>
      </c>
      <c r="E124" s="6">
        <v>6149</v>
      </c>
      <c r="F124" s="6">
        <v>5850</v>
      </c>
      <c r="G124" s="6">
        <v>6317</v>
      </c>
      <c r="H124" s="6">
        <v>6669</v>
      </c>
      <c r="I124" s="6">
        <v>9743</v>
      </c>
      <c r="J124" s="24"/>
    </row>
    <row r="125" spans="1:10" x14ac:dyDescent="0.15">
      <c r="A125" s="24"/>
      <c r="C125" s="24"/>
      <c r="D125" s="5"/>
      <c r="E125" s="5"/>
      <c r="F125" s="5"/>
      <c r="G125" s="5"/>
      <c r="H125" s="5"/>
      <c r="I125" s="5"/>
      <c r="J125" s="24"/>
    </row>
    <row r="126" spans="1:10" x14ac:dyDescent="0.15">
      <c r="A126" s="24"/>
      <c r="B126" s="2" t="s">
        <v>73</v>
      </c>
      <c r="C126" s="24"/>
      <c r="D126" s="6">
        <f>SUM(D127:D134)</f>
        <v>31115</v>
      </c>
      <c r="E126" s="6">
        <f t="shared" ref="E126:I126" si="19">SUM(E127:E134)</f>
        <v>30427</v>
      </c>
      <c r="F126" s="6">
        <f t="shared" si="19"/>
        <v>31857</v>
      </c>
      <c r="G126" s="6">
        <f t="shared" si="19"/>
        <v>37302</v>
      </c>
      <c r="H126" s="6">
        <f t="shared" si="19"/>
        <v>25920</v>
      </c>
      <c r="I126" s="6">
        <f t="shared" si="19"/>
        <v>42672</v>
      </c>
      <c r="J126" s="24"/>
    </row>
    <row r="127" spans="1:10" x14ac:dyDescent="0.15">
      <c r="A127" s="24"/>
      <c r="B127" t="s">
        <v>74</v>
      </c>
      <c r="C127" s="24"/>
      <c r="D127" s="5">
        <v>10688</v>
      </c>
      <c r="E127" s="5">
        <v>9953</v>
      </c>
      <c r="F127" s="5">
        <v>8831</v>
      </c>
      <c r="G127" s="5">
        <v>16195</v>
      </c>
      <c r="H127" s="5">
        <v>2703</v>
      </c>
      <c r="I127" s="5">
        <v>2241</v>
      </c>
      <c r="J127" s="24"/>
    </row>
    <row r="128" spans="1:10" x14ac:dyDescent="0.15">
      <c r="A128" s="24"/>
      <c r="B128" t="s">
        <v>75</v>
      </c>
      <c r="C128" s="24"/>
      <c r="D128" s="5">
        <v>4536</v>
      </c>
      <c r="E128" s="5">
        <v>4656</v>
      </c>
      <c r="F128" s="5">
        <v>4674</v>
      </c>
      <c r="G128" s="5">
        <v>4220</v>
      </c>
      <c r="H128" s="5">
        <v>4309</v>
      </c>
      <c r="I128" s="5">
        <v>5578</v>
      </c>
      <c r="J128" s="24"/>
    </row>
    <row r="129" spans="1:10" x14ac:dyDescent="0.15">
      <c r="A129" s="24"/>
      <c r="B129" t="s">
        <v>76</v>
      </c>
      <c r="C129" s="24"/>
      <c r="D129" s="5">
        <v>1944</v>
      </c>
      <c r="E129" s="5">
        <v>2029</v>
      </c>
      <c r="F129" s="5">
        <v>2047</v>
      </c>
      <c r="G129" s="5">
        <v>2104</v>
      </c>
      <c r="H129" s="5">
        <v>2162</v>
      </c>
      <c r="I129" s="5">
        <v>2249</v>
      </c>
      <c r="J129" s="24"/>
    </row>
    <row r="130" spans="1:10" x14ac:dyDescent="0.15">
      <c r="A130" s="24"/>
      <c r="B130" t="s">
        <v>77</v>
      </c>
      <c r="C130" s="24"/>
      <c r="D130" s="5">
        <v>437</v>
      </c>
      <c r="E130" s="5">
        <v>477</v>
      </c>
      <c r="F130" s="5">
        <v>1265</v>
      </c>
      <c r="G130" s="5">
        <v>980</v>
      </c>
      <c r="H130" s="5">
        <v>1049</v>
      </c>
      <c r="I130" s="5">
        <v>1266</v>
      </c>
      <c r="J130" s="24"/>
    </row>
    <row r="131" spans="1:10" x14ac:dyDescent="0.15">
      <c r="A131" s="24"/>
      <c r="B131" t="s">
        <v>78</v>
      </c>
      <c r="C131" s="24"/>
      <c r="D131" s="5">
        <v>2487</v>
      </c>
      <c r="E131" s="5">
        <v>2196</v>
      </c>
      <c r="F131" s="5">
        <v>2397</v>
      </c>
      <c r="G131" s="5">
        <v>2720</v>
      </c>
      <c r="H131" s="5">
        <v>3058</v>
      </c>
      <c r="I131" s="5">
        <v>3332</v>
      </c>
      <c r="J131" s="24"/>
    </row>
    <row r="132" spans="1:10" x14ac:dyDescent="0.15">
      <c r="A132" s="24"/>
      <c r="B132" t="s">
        <v>136</v>
      </c>
      <c r="C132" s="24"/>
      <c r="D132" s="5">
        <v>0</v>
      </c>
      <c r="E132" s="5">
        <v>0</v>
      </c>
      <c r="F132" s="5">
        <v>0</v>
      </c>
      <c r="G132" s="5">
        <v>0</v>
      </c>
      <c r="H132" s="5">
        <v>0</v>
      </c>
      <c r="I132" s="5">
        <v>3067</v>
      </c>
      <c r="J132" s="24"/>
    </row>
    <row r="133" spans="1:10" x14ac:dyDescent="0.15">
      <c r="A133" s="24"/>
      <c r="B133" t="s">
        <v>79</v>
      </c>
      <c r="C133" s="24"/>
      <c r="D133" s="5">
        <v>11023</v>
      </c>
      <c r="E133" s="5">
        <v>11116</v>
      </c>
      <c r="F133" s="5">
        <v>10753</v>
      </c>
      <c r="G133" s="5">
        <v>11083</v>
      </c>
      <c r="H133" s="5">
        <v>12639</v>
      </c>
      <c r="I133" s="5">
        <v>24939</v>
      </c>
      <c r="J133" s="24"/>
    </row>
    <row r="134" spans="1:10" x14ac:dyDescent="0.15">
      <c r="A134" s="24"/>
      <c r="B134" t="s">
        <v>34</v>
      </c>
      <c r="C134" s="24"/>
      <c r="D134" s="6">
        <v>0</v>
      </c>
      <c r="E134" s="6">
        <v>0</v>
      </c>
      <c r="F134" s="6">
        <v>1890</v>
      </c>
      <c r="G134" s="6">
        <v>0</v>
      </c>
      <c r="H134" s="6">
        <v>0</v>
      </c>
      <c r="I134" s="6">
        <v>0</v>
      </c>
      <c r="J134" s="24"/>
    </row>
    <row r="135" spans="1:10" x14ac:dyDescent="0.15">
      <c r="A135" s="24"/>
      <c r="C135" s="24"/>
      <c r="D135" s="5"/>
      <c r="E135" s="5"/>
      <c r="F135" s="5"/>
      <c r="G135" s="5"/>
      <c r="H135" s="5"/>
      <c r="I135" s="5"/>
      <c r="J135" s="24"/>
    </row>
    <row r="136" spans="1:10" ht="15" thickBot="1" x14ac:dyDescent="0.2">
      <c r="A136" s="24"/>
      <c r="B136" t="s">
        <v>80</v>
      </c>
      <c r="C136" s="24"/>
      <c r="D136" s="14">
        <f>D126+D118+D116</f>
        <v>171615</v>
      </c>
      <c r="E136" s="14">
        <f t="shared" ref="E136:I136" si="20">E126+E118+E116</f>
        <v>171797</v>
      </c>
      <c r="F136" s="14">
        <f t="shared" si="20"/>
        <v>159422</v>
      </c>
      <c r="G136" s="14">
        <f t="shared" si="20"/>
        <v>167485</v>
      </c>
      <c r="H136" s="14">
        <f t="shared" si="20"/>
        <v>154229</v>
      </c>
      <c r="I136" s="14">
        <f t="shared" si="20"/>
        <v>181476</v>
      </c>
      <c r="J136" s="24"/>
    </row>
    <row r="137" spans="1:10" x14ac:dyDescent="0.15">
      <c r="A137" s="24"/>
      <c r="B137" s="24"/>
      <c r="C137" s="24"/>
      <c r="D137" s="24"/>
      <c r="E137" s="24"/>
      <c r="F137" s="24"/>
      <c r="G137" s="24"/>
      <c r="H137" s="24"/>
      <c r="I137" s="24"/>
      <c r="J137" s="24"/>
    </row>
    <row r="138" spans="1:10" x14ac:dyDescent="0.15">
      <c r="A138" s="24"/>
      <c r="B138" t="s">
        <v>81</v>
      </c>
      <c r="C138" s="24"/>
      <c r="D138" s="9">
        <f>(D127+D119)/D116</f>
        <v>0.70330882352941182</v>
      </c>
      <c r="E138" s="9">
        <f t="shared" ref="E138:I138" si="21">(E127+E119)/E116</f>
        <v>0.60694149826950983</v>
      </c>
      <c r="F138" s="9">
        <f t="shared" si="21"/>
        <v>0.65465267648488845</v>
      </c>
      <c r="G138" s="9">
        <f t="shared" si="21"/>
        <v>0.82197178658680747</v>
      </c>
      <c r="H138" s="9">
        <f t="shared" si="21"/>
        <v>0.6276054385329195</v>
      </c>
      <c r="I138" s="9">
        <f t="shared" si="21"/>
        <v>0.49619168108233713</v>
      </c>
      <c r="J138" s="24"/>
    </row>
    <row r="139" spans="1:10" x14ac:dyDescent="0.15">
      <c r="A139" s="24"/>
      <c r="B139" t="s">
        <v>82</v>
      </c>
      <c r="C139" s="24"/>
      <c r="D139" s="17">
        <f>(D127+D119)/D60</f>
        <v>2.1487797406310629</v>
      </c>
      <c r="E139" s="17">
        <f>(E127+E119)/E60</f>
        <v>1.9722020678396517</v>
      </c>
      <c r="F139" s="17">
        <f>(F127+F119)/F60</f>
        <v>1.6715389852228586</v>
      </c>
      <c r="G139" s="17">
        <f>(G127+G119)/G60</f>
        <v>2.4130112900240608</v>
      </c>
      <c r="H139" s="17">
        <f>(H127+H119)/H60</f>
        <v>2.3005313005313006</v>
      </c>
      <c r="I139" s="17">
        <f>(I127+I119)/I60</f>
        <v>1.1567004724788588</v>
      </c>
      <c r="J139" s="24"/>
    </row>
    <row r="140" spans="1:10" x14ac:dyDescent="0.15">
      <c r="A140" s="24"/>
      <c r="C140" s="24"/>
      <c r="J140" s="24"/>
    </row>
    <row r="141" spans="1:10" x14ac:dyDescent="0.15">
      <c r="A141" s="24"/>
      <c r="B141" t="s">
        <v>89</v>
      </c>
      <c r="C141" s="24"/>
      <c r="D141" s="10">
        <f>D38/D116</f>
        <v>0.12103943850267379</v>
      </c>
      <c r="E141" s="10">
        <f>E38/E116</f>
        <v>0.29800714524952548</v>
      </c>
      <c r="F141" s="10">
        <f>F38/F116</f>
        <v>0.17531642591634122</v>
      </c>
      <c r="G141" s="10">
        <f>G38/G116</f>
        <v>0.2568839152021436</v>
      </c>
      <c r="H141" s="10">
        <f>H38/H116</f>
        <v>0.15206465741338837</v>
      </c>
      <c r="I141" s="10">
        <f>I38/I116</f>
        <v>0.2843329632594046</v>
      </c>
      <c r="J141" s="24"/>
    </row>
    <row r="142" spans="1:10" x14ac:dyDescent="0.15">
      <c r="A142" s="24"/>
      <c r="C142" s="24"/>
      <c r="J142" s="24"/>
    </row>
    <row r="143" spans="1:10" x14ac:dyDescent="0.15">
      <c r="A143" s="24"/>
      <c r="B143" t="s">
        <v>90</v>
      </c>
      <c r="C143" s="24"/>
      <c r="D143" s="5">
        <f>D92/D7*365</f>
        <v>56.833670938795606</v>
      </c>
      <c r="E143" s="5">
        <f>E92/E7*365</f>
        <v>57.106575316395471</v>
      </c>
      <c r="F143" s="5">
        <f>F92/F7*365</f>
        <v>54.599977631554424</v>
      </c>
      <c r="G143" s="5">
        <f>G92/G7*365</f>
        <v>61.530405209561167</v>
      </c>
      <c r="H143" s="5">
        <f>H92/H7*365</f>
        <v>69.065117277911668</v>
      </c>
      <c r="I143" s="5">
        <f>I92/I7*365</f>
        <v>51.543093691565787</v>
      </c>
      <c r="J143" s="24"/>
    </row>
    <row r="144" spans="1:10" x14ac:dyDescent="0.15">
      <c r="A144" s="24"/>
      <c r="B144" t="s">
        <v>91</v>
      </c>
      <c r="C144" s="24"/>
      <c r="D144" s="5">
        <f>(D93)/-D19*365</f>
        <v>200.81069024251764</v>
      </c>
      <c r="E144" s="5">
        <f>(E93)/-E19*365</f>
        <v>246.08274021352312</v>
      </c>
      <c r="F144" s="5">
        <f>(F93)/-F19*365</f>
        <v>243.63620199146516</v>
      </c>
      <c r="G144" s="5">
        <f>(G93)/-G19*365</f>
        <v>295.85037674919266</v>
      </c>
      <c r="H144" s="5">
        <f>(H93)/-H19*365</f>
        <v>337.87275655775426</v>
      </c>
      <c r="I144" s="5">
        <f>(I93)/-I19*365</f>
        <v>107.28188572726388</v>
      </c>
      <c r="J144" s="24"/>
    </row>
    <row r="145" spans="1:10" x14ac:dyDescent="0.15">
      <c r="A145" s="24"/>
      <c r="B145" t="s">
        <v>92</v>
      </c>
      <c r="C145" s="24"/>
      <c r="D145" s="5">
        <f>D128/-D19*365</f>
        <v>134.28826344391271</v>
      </c>
      <c r="E145" s="5">
        <f>E128/-E19*365</f>
        <v>151.19572953736653</v>
      </c>
      <c r="F145" s="5">
        <f>F128/-F19*365</f>
        <v>151.67229729729729</v>
      </c>
      <c r="G145" s="5">
        <f>G128/-G19*365</f>
        <v>150.72903415206966</v>
      </c>
      <c r="H145" s="5">
        <f>H128/-H19*365</f>
        <v>180.94627243442244</v>
      </c>
      <c r="I145" s="5">
        <f>(I128+I133)/-I19*365</f>
        <v>361.39985724019334</v>
      </c>
      <c r="J145" s="24"/>
    </row>
    <row r="146" spans="1:10" x14ac:dyDescent="0.15">
      <c r="A146" s="24"/>
      <c r="B146" s="24"/>
      <c r="C146" s="24"/>
      <c r="D146" s="24"/>
      <c r="E146" s="24"/>
      <c r="F146" s="24"/>
      <c r="G146" s="24"/>
      <c r="H146" s="24"/>
      <c r="I146" s="24"/>
      <c r="J146" s="24"/>
    </row>
    <row r="147" spans="1:10" x14ac:dyDescent="0.15">
      <c r="A147" s="24"/>
      <c r="B147" s="4" t="s">
        <v>93</v>
      </c>
      <c r="C147" s="24"/>
      <c r="D147" s="16" t="str">
        <f t="shared" ref="D147:I147" si="22">D87</f>
        <v>FY2016</v>
      </c>
      <c r="E147" s="16" t="str">
        <f t="shared" si="22"/>
        <v>FY2017</v>
      </c>
      <c r="F147" s="16" t="str">
        <f t="shared" si="22"/>
        <v>FY2018</v>
      </c>
      <c r="G147" s="16" t="str">
        <f t="shared" si="22"/>
        <v>FY2019</v>
      </c>
      <c r="H147" s="16" t="str">
        <f t="shared" si="22"/>
        <v>FY2020</v>
      </c>
      <c r="I147" s="16" t="str">
        <f t="shared" si="22"/>
        <v>FY2021</v>
      </c>
      <c r="J147" s="24"/>
    </row>
    <row r="148" spans="1:10" x14ac:dyDescent="0.15">
      <c r="A148" s="24"/>
      <c r="B148" s="1" t="s">
        <v>44</v>
      </c>
      <c r="C148" s="24"/>
      <c r="J148" s="24"/>
    </row>
    <row r="149" spans="1:10" x14ac:dyDescent="0.15">
      <c r="A149" s="24"/>
      <c r="B149" s="13" t="s">
        <v>36</v>
      </c>
      <c r="C149" s="24"/>
      <c r="D149" s="5">
        <f t="shared" ref="D149:I149" si="23">D36</f>
        <v>7227</v>
      </c>
      <c r="E149" s="5">
        <f t="shared" si="23"/>
        <v>21352</v>
      </c>
      <c r="F149" s="5">
        <f t="shared" si="23"/>
        <v>11178</v>
      </c>
      <c r="G149" s="5">
        <f t="shared" si="23"/>
        <v>16298</v>
      </c>
      <c r="H149" s="5">
        <f t="shared" si="23"/>
        <v>7021</v>
      </c>
      <c r="I149" s="5">
        <f t="shared" si="23"/>
        <v>22459</v>
      </c>
      <c r="J149" s="24"/>
    </row>
    <row r="150" spans="1:10" x14ac:dyDescent="0.15">
      <c r="A150" s="24"/>
      <c r="B150" s="13" t="s">
        <v>94</v>
      </c>
      <c r="C150" s="24"/>
      <c r="D150" s="5">
        <f>-D28-D27</f>
        <v>5757</v>
      </c>
      <c r="E150" s="5">
        <f>-E28-E27</f>
        <v>6269</v>
      </c>
      <c r="F150" s="5">
        <f>-F28-F27</f>
        <v>6384</v>
      </c>
      <c r="G150" s="5">
        <f>-G28-G27</f>
        <v>6010</v>
      </c>
      <c r="H150" s="5">
        <f>-H28-H27</f>
        <v>4777</v>
      </c>
      <c r="I150" s="5">
        <f>-I28-I27</f>
        <v>5191</v>
      </c>
      <c r="J150" s="24"/>
    </row>
    <row r="151" spans="1:10" x14ac:dyDescent="0.15">
      <c r="A151" s="24"/>
      <c r="B151" s="13" t="s">
        <v>86</v>
      </c>
      <c r="C151" s="24"/>
      <c r="D151" s="5">
        <f t="shared" ref="D151:I151" si="24">D58</f>
        <v>1613</v>
      </c>
      <c r="E151" s="5">
        <f t="shared" si="24"/>
        <v>634</v>
      </c>
      <c r="F151" s="5">
        <f t="shared" si="24"/>
        <v>3398</v>
      </c>
      <c r="G151" s="5">
        <f t="shared" si="24"/>
        <v>2953</v>
      </c>
      <c r="H151" s="5">
        <f t="shared" si="24"/>
        <v>2049</v>
      </c>
      <c r="I151" s="5">
        <f t="shared" si="24"/>
        <v>276</v>
      </c>
      <c r="J151" s="24"/>
    </row>
    <row r="152" spans="1:10" x14ac:dyDescent="0.15">
      <c r="A152" s="24"/>
      <c r="B152" s="13" t="s">
        <v>95</v>
      </c>
      <c r="C152" s="24"/>
      <c r="D152" s="5">
        <v>0</v>
      </c>
      <c r="E152" s="5">
        <v>-10660</v>
      </c>
      <c r="F152" s="5">
        <v>-596</v>
      </c>
      <c r="G152" s="5">
        <v>-323</v>
      </c>
      <c r="H152" s="5">
        <v>0</v>
      </c>
      <c r="I152" s="5">
        <v>0</v>
      </c>
      <c r="J152" s="24"/>
    </row>
    <row r="153" spans="1:10" x14ac:dyDescent="0.15">
      <c r="A153" s="24"/>
      <c r="B153" s="13" t="s">
        <v>96</v>
      </c>
      <c r="C153" s="24"/>
      <c r="D153" s="5">
        <v>0</v>
      </c>
      <c r="E153" s="5">
        <v>0</v>
      </c>
      <c r="F153" s="5">
        <v>0</v>
      </c>
      <c r="G153" s="5">
        <v>-8233</v>
      </c>
      <c r="H153" s="5">
        <v>-6</v>
      </c>
      <c r="I153" s="5">
        <v>0</v>
      </c>
      <c r="J153" s="24"/>
    </row>
    <row r="154" spans="1:10" x14ac:dyDescent="0.15">
      <c r="A154" s="24"/>
      <c r="B154" s="13" t="s">
        <v>122</v>
      </c>
      <c r="C154" s="24"/>
      <c r="D154" s="5">
        <v>1712</v>
      </c>
      <c r="E154" s="5">
        <v>55</v>
      </c>
      <c r="F154" s="5">
        <v>0</v>
      </c>
      <c r="G154" s="5">
        <v>0</v>
      </c>
      <c r="H154" s="5">
        <v>0</v>
      </c>
      <c r="I154" s="5">
        <v>0</v>
      </c>
      <c r="J154" s="24"/>
    </row>
    <row r="155" spans="1:10" x14ac:dyDescent="0.15">
      <c r="A155" s="24"/>
      <c r="B155" s="13" t="s">
        <v>97</v>
      </c>
      <c r="C155" s="24"/>
      <c r="D155" s="5">
        <v>-700</v>
      </c>
      <c r="E155" s="5">
        <v>-2410</v>
      </c>
      <c r="F155" s="5">
        <v>-2205</v>
      </c>
      <c r="G155" s="5">
        <v>614</v>
      </c>
      <c r="H155" s="5">
        <v>-1468</v>
      </c>
      <c r="I155" s="5">
        <v>-4293</v>
      </c>
      <c r="J155" s="24"/>
    </row>
    <row r="156" spans="1:10" x14ac:dyDescent="0.15">
      <c r="A156" s="24"/>
      <c r="B156" s="13" t="s">
        <v>98</v>
      </c>
      <c r="C156" s="24"/>
      <c r="D156" s="5">
        <f>D59</f>
        <v>691</v>
      </c>
      <c r="E156" s="5">
        <f>E59</f>
        <v>840</v>
      </c>
      <c r="F156" s="5">
        <f>F59</f>
        <v>949</v>
      </c>
      <c r="G156" s="5">
        <v>718</v>
      </c>
      <c r="H156" s="5">
        <f>H59</f>
        <v>756</v>
      </c>
      <c r="I156" s="5">
        <f>I59</f>
        <v>1182</v>
      </c>
      <c r="J156" s="24"/>
    </row>
    <row r="157" spans="1:10" x14ac:dyDescent="0.15">
      <c r="A157" s="24"/>
      <c r="B157" s="13" t="s">
        <v>99</v>
      </c>
      <c r="C157" s="24"/>
      <c r="D157" s="5">
        <v>-712</v>
      </c>
      <c r="E157" s="5">
        <v>-961</v>
      </c>
      <c r="F157" s="5">
        <v>-1095</v>
      </c>
      <c r="G157" s="5">
        <v>-336</v>
      </c>
      <c r="H157" s="5">
        <v>-1790</v>
      </c>
      <c r="I157" s="5">
        <v>-3123</v>
      </c>
      <c r="J157" s="24"/>
    </row>
    <row r="158" spans="1:10" x14ac:dyDescent="0.15">
      <c r="A158" s="24"/>
      <c r="B158" s="13" t="s">
        <v>100</v>
      </c>
      <c r="C158" s="24"/>
      <c r="D158" s="5">
        <f>208+20</f>
        <v>228</v>
      </c>
      <c r="E158" s="5">
        <f>50+5</f>
        <v>55</v>
      </c>
      <c r="F158" s="5">
        <v>-1268</v>
      </c>
      <c r="G158" s="5">
        <v>-1086</v>
      </c>
      <c r="H158" s="5">
        <v>-478</v>
      </c>
      <c r="I158" s="5">
        <v>-1573</v>
      </c>
      <c r="J158" s="24"/>
    </row>
    <row r="159" spans="1:10" x14ac:dyDescent="0.15">
      <c r="A159" s="24"/>
      <c r="B159" s="13" t="s">
        <v>48</v>
      </c>
      <c r="C159" s="24"/>
      <c r="D159" s="5">
        <v>-134</v>
      </c>
      <c r="E159" s="5">
        <v>259</v>
      </c>
      <c r="F159" s="5">
        <v>-644</v>
      </c>
      <c r="G159" s="5">
        <v>-742</v>
      </c>
      <c r="H159" s="5">
        <v>-1249</v>
      </c>
      <c r="I159" s="5">
        <v>-3811</v>
      </c>
      <c r="J159" s="24"/>
    </row>
    <row r="160" spans="1:10" x14ac:dyDescent="0.15">
      <c r="A160" s="24"/>
      <c r="B160" s="13" t="s">
        <v>49</v>
      </c>
      <c r="C160" s="24"/>
      <c r="D160" s="5">
        <v>365</v>
      </c>
      <c r="E160" s="5">
        <v>-357</v>
      </c>
      <c r="F160" s="5">
        <v>-717</v>
      </c>
      <c r="G160" s="5">
        <v>-1050</v>
      </c>
      <c r="H160" s="5">
        <v>-736</v>
      </c>
      <c r="I160" s="5">
        <v>-1125</v>
      </c>
      <c r="J160" s="24"/>
    </row>
    <row r="161" spans="1:12" x14ac:dyDescent="0.15">
      <c r="A161" s="24"/>
      <c r="B161" s="13" t="s">
        <v>101</v>
      </c>
      <c r="C161" s="24"/>
      <c r="D161" s="5">
        <v>-60</v>
      </c>
      <c r="E161" s="5">
        <v>-31</v>
      </c>
      <c r="F161" s="5">
        <v>-16</v>
      </c>
      <c r="G161" s="5">
        <v>795</v>
      </c>
      <c r="H161" s="5">
        <v>-146</v>
      </c>
      <c r="I161" s="5">
        <v>-1057</v>
      </c>
      <c r="J161" s="24"/>
    </row>
    <row r="162" spans="1:12" x14ac:dyDescent="0.15">
      <c r="A162" s="24"/>
      <c r="B162" s="13" t="s">
        <v>75</v>
      </c>
      <c r="C162" s="24"/>
      <c r="D162" s="5">
        <v>871</v>
      </c>
      <c r="E162" s="5">
        <v>46</v>
      </c>
      <c r="F162" s="5">
        <v>431</v>
      </c>
      <c r="G162" s="5">
        <v>-564</v>
      </c>
      <c r="H162" s="5">
        <v>353</v>
      </c>
      <c r="I162" s="5">
        <v>1242</v>
      </c>
      <c r="J162" s="24"/>
    </row>
    <row r="163" spans="1:12" x14ac:dyDescent="0.15">
      <c r="A163" s="24"/>
      <c r="B163" s="13" t="s">
        <v>102</v>
      </c>
      <c r="C163" s="24"/>
      <c r="D163" s="5">
        <v>-223</v>
      </c>
      <c r="E163" s="5">
        <v>-67</v>
      </c>
      <c r="F163" s="5">
        <v>98</v>
      </c>
      <c r="G163" s="5">
        <v>267</v>
      </c>
      <c r="H163" s="5">
        <v>2741</v>
      </c>
      <c r="I163" s="5">
        <v>18721</v>
      </c>
      <c r="J163" s="24"/>
    </row>
    <row r="164" spans="1:12" x14ac:dyDescent="0.15">
      <c r="A164" s="24"/>
      <c r="B164" s="13" t="s">
        <v>103</v>
      </c>
      <c r="C164" s="24"/>
      <c r="D164" s="6">
        <v>-734</v>
      </c>
      <c r="E164" s="6">
        <v>1446</v>
      </c>
      <c r="F164" s="6">
        <f>-78+8</f>
        <v>-70</v>
      </c>
      <c r="G164" s="6">
        <v>-2737</v>
      </c>
      <c r="H164" s="6">
        <v>-1238</v>
      </c>
      <c r="I164" s="6">
        <v>-1166</v>
      </c>
      <c r="J164" s="24"/>
    </row>
    <row r="165" spans="1:12" x14ac:dyDescent="0.15">
      <c r="A165" s="24"/>
      <c r="B165" s="2" t="s">
        <v>104</v>
      </c>
      <c r="C165" s="24"/>
      <c r="D165" s="5">
        <f>SUM(D149:D164)</f>
        <v>15901</v>
      </c>
      <c r="E165" s="5">
        <f t="shared" ref="E165:I165" si="25">SUM(E149:E164)</f>
        <v>16470</v>
      </c>
      <c r="F165" s="5">
        <f t="shared" si="25"/>
        <v>15827</v>
      </c>
      <c r="G165" s="5">
        <f t="shared" si="25"/>
        <v>12584</v>
      </c>
      <c r="H165" s="5">
        <f t="shared" si="25"/>
        <v>10586</v>
      </c>
      <c r="I165" s="5">
        <f t="shared" si="25"/>
        <v>32923</v>
      </c>
      <c r="J165" s="24"/>
      <c r="K165" s="5"/>
    </row>
    <row r="166" spans="1:12" x14ac:dyDescent="0.15">
      <c r="A166" s="24"/>
      <c r="B166" s="13" t="s">
        <v>105</v>
      </c>
      <c r="C166" s="24"/>
      <c r="D166" s="5">
        <v>0</v>
      </c>
      <c r="E166" s="5">
        <v>0</v>
      </c>
      <c r="F166" s="5">
        <v>0</v>
      </c>
      <c r="G166" s="5">
        <v>0</v>
      </c>
      <c r="H166" s="5">
        <f>3817-82+11991</f>
        <v>15726</v>
      </c>
      <c r="I166" s="5">
        <f>-343-12</f>
        <v>-355</v>
      </c>
      <c r="J166" s="24"/>
      <c r="K166" s="5"/>
    </row>
    <row r="167" spans="1:12" x14ac:dyDescent="0.15">
      <c r="A167" s="24"/>
      <c r="B167" s="13" t="s">
        <v>106</v>
      </c>
      <c r="C167" s="24"/>
      <c r="D167" s="5">
        <v>-1823</v>
      </c>
      <c r="E167" s="5">
        <v>-1956</v>
      </c>
      <c r="F167" s="5">
        <v>-2042</v>
      </c>
      <c r="G167" s="5">
        <v>-2176</v>
      </c>
      <c r="H167" s="5">
        <v>-2252</v>
      </c>
      <c r="I167" s="5">
        <v>-2711</v>
      </c>
      <c r="J167" s="24"/>
    </row>
    <row r="168" spans="1:12" x14ac:dyDescent="0.15">
      <c r="A168" s="24"/>
      <c r="B168" s="13" t="s">
        <v>47</v>
      </c>
      <c r="C168" s="24"/>
      <c r="D168" s="5">
        <f>-15957+29436-4218</f>
        <v>9261</v>
      </c>
      <c r="E168" s="5">
        <f>-14596+10307+2058</f>
        <v>-2231</v>
      </c>
      <c r="F168" s="5">
        <f>-11677+17581-3917</f>
        <v>1987</v>
      </c>
      <c r="G168" s="5">
        <f>-6835+9183+6925</f>
        <v>9273</v>
      </c>
      <c r="H168" s="5">
        <f>11087-13805+920</f>
        <v>-1798</v>
      </c>
      <c r="I168" s="5">
        <f>-38457+27447-8088</f>
        <v>-19098</v>
      </c>
      <c r="J168" s="24"/>
    </row>
    <row r="169" spans="1:12" x14ac:dyDescent="0.15">
      <c r="A169" s="24"/>
      <c r="B169" s="13" t="s">
        <v>53</v>
      </c>
      <c r="C169" s="24"/>
      <c r="D169" s="5">
        <f>-8011+11254</f>
        <v>3243</v>
      </c>
      <c r="E169" s="5">
        <f>-3537+3594</f>
        <v>57</v>
      </c>
      <c r="F169" s="5">
        <f>-1797+6244</f>
        <v>4447</v>
      </c>
      <c r="G169" s="5">
        <f>-201+232</f>
        <v>31</v>
      </c>
      <c r="H169" s="5">
        <f>-597+723</f>
        <v>126</v>
      </c>
      <c r="I169" s="5">
        <f>-1068+649</f>
        <v>-419</v>
      </c>
      <c r="J169" s="24"/>
      <c r="K169" s="5"/>
      <c r="L169" s="5"/>
    </row>
    <row r="170" spans="1:12" x14ac:dyDescent="0.15">
      <c r="A170" s="24"/>
      <c r="B170" s="13" t="s">
        <v>107</v>
      </c>
      <c r="C170" s="24"/>
      <c r="D170" s="5">
        <v>-18368</v>
      </c>
      <c r="E170" s="5">
        <v>-1000</v>
      </c>
      <c r="F170" s="5">
        <v>0</v>
      </c>
      <c r="G170" s="5">
        <v>-10861</v>
      </c>
      <c r="H170" s="5">
        <v>0</v>
      </c>
      <c r="I170" s="5">
        <v>0</v>
      </c>
      <c r="J170" s="24"/>
      <c r="L170" s="5"/>
    </row>
    <row r="171" spans="1:12" x14ac:dyDescent="0.15">
      <c r="A171" s="24"/>
      <c r="B171" s="13" t="s">
        <v>55</v>
      </c>
      <c r="C171" s="24"/>
      <c r="D171" s="5">
        <v>-176</v>
      </c>
      <c r="E171" s="5">
        <v>-261</v>
      </c>
      <c r="F171" s="5">
        <v>-154</v>
      </c>
      <c r="G171" s="5">
        <v>-418</v>
      </c>
      <c r="H171" s="5">
        <v>-539</v>
      </c>
      <c r="I171" s="5">
        <v>0</v>
      </c>
      <c r="J171" s="24"/>
    </row>
    <row r="172" spans="1:12" x14ac:dyDescent="0.15">
      <c r="A172" s="24"/>
      <c r="B172" s="13" t="s">
        <v>108</v>
      </c>
      <c r="C172" s="24"/>
      <c r="D172" s="6">
        <v>51</v>
      </c>
      <c r="E172" s="6">
        <v>650</v>
      </c>
      <c r="F172" s="6">
        <v>288</v>
      </c>
      <c r="G172" s="6">
        <v>210</v>
      </c>
      <c r="H172" s="6">
        <v>274</v>
      </c>
      <c r="I172" s="6">
        <v>-305</v>
      </c>
      <c r="J172" s="24"/>
    </row>
    <row r="173" spans="1:12" x14ac:dyDescent="0.15">
      <c r="A173" s="24"/>
      <c r="C173" s="24"/>
      <c r="D173" s="5">
        <f>SUM(D165:D172)</f>
        <v>8089</v>
      </c>
      <c r="E173" s="5">
        <f t="shared" ref="E173:I173" si="26">SUM(E165:E172)</f>
        <v>11729</v>
      </c>
      <c r="F173" s="5">
        <f t="shared" si="26"/>
        <v>20353</v>
      </c>
      <c r="G173" s="5">
        <f t="shared" si="26"/>
        <v>8643</v>
      </c>
      <c r="H173" s="5">
        <f t="shared" si="26"/>
        <v>22123</v>
      </c>
      <c r="I173" s="5">
        <f t="shared" si="26"/>
        <v>10035</v>
      </c>
      <c r="J173" s="24"/>
    </row>
    <row r="174" spans="1:12" x14ac:dyDescent="0.15">
      <c r="A174" s="24"/>
      <c r="B174" t="s">
        <v>74</v>
      </c>
      <c r="C174" s="24"/>
      <c r="D174" s="5">
        <f>7472-5102-3084</f>
        <v>-714</v>
      </c>
      <c r="E174" s="5">
        <f>8464-9990+1401</f>
        <v>-125</v>
      </c>
      <c r="F174" s="5">
        <f>3711-4437-1617</f>
        <v>-2343</v>
      </c>
      <c r="G174" s="5">
        <f>16455-8378+2551</f>
        <v>10628</v>
      </c>
      <c r="H174" s="5">
        <f>12352-22197-4129</f>
        <v>-13974</v>
      </c>
      <c r="I174" s="5">
        <v>-96</v>
      </c>
      <c r="J174" s="24"/>
    </row>
    <row r="175" spans="1:12" x14ac:dyDescent="0.15">
      <c r="A175" s="24"/>
      <c r="B175" t="s">
        <v>69</v>
      </c>
      <c r="C175" s="24"/>
      <c r="D175" s="5">
        <f>10976-7689</f>
        <v>3287</v>
      </c>
      <c r="E175" s="5">
        <f>5274-6154</f>
        <v>-880</v>
      </c>
      <c r="F175" s="5">
        <f>4974-3566</f>
        <v>1408</v>
      </c>
      <c r="G175" s="5">
        <f>4942-6806</f>
        <v>-1864</v>
      </c>
      <c r="H175" s="5">
        <f>5222-4003</f>
        <v>1219</v>
      </c>
      <c r="I175" s="5">
        <f>997-2004</f>
        <v>-1007</v>
      </c>
      <c r="J175" s="24"/>
    </row>
    <row r="176" spans="1:12" x14ac:dyDescent="0.15">
      <c r="A176" s="24"/>
      <c r="B176" t="s">
        <v>114</v>
      </c>
      <c r="C176" s="24"/>
      <c r="D176" s="5">
        <v>-5000</v>
      </c>
      <c r="E176" s="5">
        <v>-5000</v>
      </c>
      <c r="F176" s="5">
        <v>-12198</v>
      </c>
      <c r="G176" s="5">
        <v>-8865</v>
      </c>
      <c r="H176" s="5">
        <v>0</v>
      </c>
      <c r="I176" s="5">
        <v>0</v>
      </c>
      <c r="J176" s="24"/>
    </row>
    <row r="177" spans="1:10" x14ac:dyDescent="0.15">
      <c r="A177" s="24"/>
      <c r="B177" t="s">
        <v>109</v>
      </c>
      <c r="C177" s="24"/>
      <c r="D177" s="5">
        <v>-7317</v>
      </c>
      <c r="E177" s="5">
        <v>-7659</v>
      </c>
      <c r="F177" s="5">
        <v>-7978</v>
      </c>
      <c r="G177" s="5">
        <v>-8043</v>
      </c>
      <c r="H177" s="5">
        <v>-8440</v>
      </c>
      <c r="I177" s="5">
        <v>-8729</v>
      </c>
      <c r="J177" s="24"/>
    </row>
    <row r="178" spans="1:10" x14ac:dyDescent="0.15">
      <c r="A178" s="24"/>
      <c r="B178" t="s">
        <v>110</v>
      </c>
      <c r="C178" s="24"/>
      <c r="D178" s="5">
        <v>1019</v>
      </c>
      <c r="E178" s="5">
        <v>862</v>
      </c>
      <c r="F178" s="5">
        <v>1259</v>
      </c>
      <c r="G178" s="5">
        <v>394</v>
      </c>
      <c r="H178" s="5">
        <v>425</v>
      </c>
      <c r="I178" s="5">
        <v>0</v>
      </c>
      <c r="J178" s="24"/>
    </row>
    <row r="179" spans="1:10" x14ac:dyDescent="0.15">
      <c r="A179" s="24"/>
      <c r="B179" t="s">
        <v>111</v>
      </c>
      <c r="C179" s="24"/>
      <c r="D179" s="5">
        <v>-196</v>
      </c>
      <c r="E179" s="5">
        <v>-233</v>
      </c>
      <c r="F179" s="5">
        <v>-588</v>
      </c>
      <c r="G179" s="5">
        <v>-736</v>
      </c>
      <c r="H179" s="5">
        <v>-869</v>
      </c>
      <c r="I179" s="5">
        <v>16</v>
      </c>
      <c r="J179" s="24"/>
    </row>
    <row r="180" spans="1:10" x14ac:dyDescent="0.15">
      <c r="A180" s="24"/>
      <c r="B180" t="s">
        <v>112</v>
      </c>
      <c r="C180" s="24"/>
      <c r="D180" s="6">
        <v>-215</v>
      </c>
      <c r="E180" s="6">
        <v>53</v>
      </c>
      <c r="F180" s="6">
        <v>-116</v>
      </c>
      <c r="G180" s="6">
        <v>-32</v>
      </c>
      <c r="H180" s="6">
        <v>-8</v>
      </c>
      <c r="I180" s="6">
        <v>-59</v>
      </c>
      <c r="J180" s="24"/>
    </row>
    <row r="181" spans="1:10" x14ac:dyDescent="0.15">
      <c r="A181" s="24"/>
      <c r="B181" s="2" t="s">
        <v>113</v>
      </c>
      <c r="C181" s="24"/>
      <c r="D181" s="5">
        <f>SUM(D173:D180)</f>
        <v>-1047</v>
      </c>
      <c r="E181" s="5">
        <f t="shared" ref="E181:I181" si="27">SUM(E173:E180)</f>
        <v>-1253</v>
      </c>
      <c r="F181" s="5">
        <f t="shared" si="27"/>
        <v>-203</v>
      </c>
      <c r="G181" s="5">
        <f t="shared" si="27"/>
        <v>125</v>
      </c>
      <c r="H181" s="5">
        <f t="shared" si="27"/>
        <v>476</v>
      </c>
      <c r="I181" s="5">
        <f t="shared" si="27"/>
        <v>160</v>
      </c>
      <c r="J181" s="24"/>
    </row>
    <row r="182" spans="1:10" x14ac:dyDescent="0.15">
      <c r="A182" s="24"/>
      <c r="B182" t="s">
        <v>115</v>
      </c>
      <c r="C182" s="24"/>
      <c r="D182" s="5">
        <v>3641</v>
      </c>
      <c r="E182" s="5">
        <f>D183</f>
        <v>2594</v>
      </c>
      <c r="F182" s="5">
        <v>1431</v>
      </c>
      <c r="G182" s="5">
        <f>F183</f>
        <v>1228</v>
      </c>
      <c r="H182" s="5">
        <f>G183</f>
        <v>1353</v>
      </c>
      <c r="I182" s="5">
        <f>H183</f>
        <v>1829</v>
      </c>
      <c r="J182" s="24"/>
    </row>
    <row r="183" spans="1:10" ht="15" thickBot="1" x14ac:dyDescent="0.2">
      <c r="A183" s="24"/>
      <c r="B183" s="2" t="s">
        <v>116</v>
      </c>
      <c r="C183" s="24"/>
      <c r="D183" s="14">
        <f>SUM(D181:D182)</f>
        <v>2594</v>
      </c>
      <c r="E183" s="14">
        <f t="shared" ref="E183:I183" si="28">SUM(E181:E182)</f>
        <v>1341</v>
      </c>
      <c r="F183" s="14">
        <f t="shared" si="28"/>
        <v>1228</v>
      </c>
      <c r="G183" s="14">
        <f t="shared" si="28"/>
        <v>1353</v>
      </c>
      <c r="H183" s="14">
        <f t="shared" si="28"/>
        <v>1829</v>
      </c>
      <c r="I183" s="14">
        <f t="shared" si="28"/>
        <v>1989</v>
      </c>
      <c r="J183" s="24"/>
    </row>
    <row r="184" spans="1:10" x14ac:dyDescent="0.15">
      <c r="A184" s="24"/>
      <c r="C184" s="24"/>
      <c r="D184" s="5"/>
      <c r="E184" s="5"/>
      <c r="F184" s="5"/>
      <c r="G184" s="5"/>
      <c r="H184" s="5"/>
      <c r="I184" s="5"/>
      <c r="J184" s="24"/>
    </row>
    <row r="185" spans="1:10" x14ac:dyDescent="0.15">
      <c r="A185" s="24"/>
      <c r="B185" s="13" t="s">
        <v>113</v>
      </c>
      <c r="C185" s="24"/>
      <c r="D185" s="5">
        <f>D181</f>
        <v>-1047</v>
      </c>
      <c r="E185" s="5">
        <f t="shared" ref="E185:I185" si="29">E181</f>
        <v>-1253</v>
      </c>
      <c r="F185" s="5">
        <f t="shared" si="29"/>
        <v>-203</v>
      </c>
      <c r="G185" s="5">
        <f t="shared" si="29"/>
        <v>125</v>
      </c>
      <c r="H185" s="5">
        <f t="shared" si="29"/>
        <v>476</v>
      </c>
      <c r="I185" s="5">
        <f t="shared" si="29"/>
        <v>160</v>
      </c>
      <c r="J185" s="24"/>
    </row>
    <row r="186" spans="1:10" x14ac:dyDescent="0.15">
      <c r="A186" s="24"/>
      <c r="B186" s="13" t="s">
        <v>47</v>
      </c>
      <c r="C186" s="24"/>
      <c r="D186" s="5">
        <f>-D168</f>
        <v>-9261</v>
      </c>
      <c r="E186" s="5">
        <f t="shared" ref="E186:I186" si="30">-E168</f>
        <v>2231</v>
      </c>
      <c r="F186" s="5">
        <f t="shared" si="30"/>
        <v>-1987</v>
      </c>
      <c r="G186" s="5">
        <f t="shared" si="30"/>
        <v>-9273</v>
      </c>
      <c r="H186" s="5">
        <f t="shared" si="30"/>
        <v>1798</v>
      </c>
      <c r="I186" s="5">
        <f t="shared" si="30"/>
        <v>19098</v>
      </c>
      <c r="J186" s="24"/>
    </row>
    <row r="187" spans="1:10" x14ac:dyDescent="0.15">
      <c r="A187" s="24"/>
      <c r="B187" s="13" t="s">
        <v>53</v>
      </c>
      <c r="C187" s="24"/>
      <c r="D187" s="5">
        <f>-D169</f>
        <v>-3243</v>
      </c>
      <c r="E187" s="5">
        <f t="shared" ref="E187:I187" si="31">-E169</f>
        <v>-57</v>
      </c>
      <c r="F187" s="5">
        <f t="shared" si="31"/>
        <v>-4447</v>
      </c>
      <c r="G187" s="5">
        <f t="shared" si="31"/>
        <v>-31</v>
      </c>
      <c r="H187" s="5">
        <f t="shared" si="31"/>
        <v>-126</v>
      </c>
      <c r="I187" s="5">
        <f t="shared" si="31"/>
        <v>419</v>
      </c>
      <c r="J187" s="24"/>
    </row>
    <row r="188" spans="1:10" x14ac:dyDescent="0.15">
      <c r="A188" s="24"/>
      <c r="B188" t="s">
        <v>74</v>
      </c>
      <c r="C188" s="24"/>
      <c r="D188" s="5">
        <f>-D174</f>
        <v>714</v>
      </c>
      <c r="E188" s="5">
        <f t="shared" ref="E188:I188" si="32">-E174</f>
        <v>125</v>
      </c>
      <c r="F188" s="5">
        <f t="shared" si="32"/>
        <v>2343</v>
      </c>
      <c r="G188" s="5">
        <f t="shared" si="32"/>
        <v>-10628</v>
      </c>
      <c r="H188" s="5">
        <f t="shared" si="32"/>
        <v>13974</v>
      </c>
      <c r="I188" s="5">
        <f t="shared" si="32"/>
        <v>96</v>
      </c>
      <c r="J188" s="24"/>
    </row>
    <row r="189" spans="1:10" x14ac:dyDescent="0.15">
      <c r="A189" s="24"/>
      <c r="B189" t="s">
        <v>69</v>
      </c>
      <c r="C189" s="24"/>
      <c r="D189" s="5">
        <f>-D175</f>
        <v>-3287</v>
      </c>
      <c r="E189" s="5">
        <f t="shared" ref="E189:I189" si="33">-E175</f>
        <v>880</v>
      </c>
      <c r="F189" s="5">
        <f t="shared" si="33"/>
        <v>-1408</v>
      </c>
      <c r="G189" s="5">
        <f t="shared" si="33"/>
        <v>1864</v>
      </c>
      <c r="H189" s="5">
        <f t="shared" si="33"/>
        <v>-1219</v>
      </c>
      <c r="I189" s="5">
        <f t="shared" si="33"/>
        <v>1007</v>
      </c>
      <c r="J189" s="24"/>
    </row>
    <row r="190" spans="1:10" x14ac:dyDescent="0.15">
      <c r="A190" s="24"/>
      <c r="B190" t="s">
        <v>114</v>
      </c>
      <c r="C190" s="24"/>
      <c r="D190" s="5">
        <f>-D176</f>
        <v>5000</v>
      </c>
      <c r="E190" s="5">
        <f t="shared" ref="E190:I190" si="34">-E176</f>
        <v>5000</v>
      </c>
      <c r="F190" s="5">
        <f t="shared" si="34"/>
        <v>12198</v>
      </c>
      <c r="G190" s="5">
        <f t="shared" si="34"/>
        <v>8865</v>
      </c>
      <c r="H190" s="5">
        <f t="shared" si="34"/>
        <v>0</v>
      </c>
      <c r="I190" s="5">
        <f t="shared" si="34"/>
        <v>0</v>
      </c>
      <c r="J190" s="24"/>
    </row>
    <row r="191" spans="1:10" x14ac:dyDescent="0.15">
      <c r="A191" s="24"/>
      <c r="B191" t="s">
        <v>109</v>
      </c>
      <c r="C191" s="24"/>
      <c r="D191" s="5">
        <f>-D177</f>
        <v>7317</v>
      </c>
      <c r="E191" s="5">
        <f t="shared" ref="E191:I191" si="35">-E177</f>
        <v>7659</v>
      </c>
      <c r="F191" s="5">
        <f t="shared" si="35"/>
        <v>7978</v>
      </c>
      <c r="G191" s="5">
        <f t="shared" si="35"/>
        <v>8043</v>
      </c>
      <c r="H191" s="5">
        <f t="shared" si="35"/>
        <v>8440</v>
      </c>
      <c r="I191" s="5">
        <f t="shared" si="35"/>
        <v>8729</v>
      </c>
      <c r="J191" s="24"/>
    </row>
    <row r="192" spans="1:10" x14ac:dyDescent="0.15">
      <c r="A192" s="24"/>
      <c r="B192" t="s">
        <v>110</v>
      </c>
      <c r="C192" s="24"/>
      <c r="D192" s="5">
        <f>-D178</f>
        <v>-1019</v>
      </c>
      <c r="E192" s="5">
        <f t="shared" ref="E192:I192" si="36">-E178</f>
        <v>-862</v>
      </c>
      <c r="F192" s="5">
        <f t="shared" si="36"/>
        <v>-1259</v>
      </c>
      <c r="G192" s="5">
        <f t="shared" si="36"/>
        <v>-394</v>
      </c>
      <c r="H192" s="5">
        <f t="shared" si="36"/>
        <v>-425</v>
      </c>
      <c r="I192" s="5">
        <f t="shared" si="36"/>
        <v>0</v>
      </c>
      <c r="J192" s="24"/>
    </row>
    <row r="193" spans="1:11" ht="15" thickBot="1" x14ac:dyDescent="0.2">
      <c r="A193" s="24"/>
      <c r="B193" s="2" t="s">
        <v>117</v>
      </c>
      <c r="C193" s="24"/>
      <c r="D193" s="14">
        <f>SUM(D185:D192)</f>
        <v>-4826</v>
      </c>
      <c r="E193" s="14">
        <f t="shared" ref="E193:I193" si="37">SUM(E185:E192)</f>
        <v>13723</v>
      </c>
      <c r="F193" s="14">
        <f t="shared" si="37"/>
        <v>13215</v>
      </c>
      <c r="G193" s="14">
        <f t="shared" si="37"/>
        <v>-1429</v>
      </c>
      <c r="H193" s="14">
        <f t="shared" si="37"/>
        <v>22918</v>
      </c>
      <c r="I193" s="14">
        <f t="shared" si="37"/>
        <v>29509</v>
      </c>
      <c r="J193" s="24"/>
    </row>
    <row r="194" spans="1:11" x14ac:dyDescent="0.15">
      <c r="A194" s="24"/>
      <c r="C194" s="24"/>
      <c r="J194" s="24"/>
    </row>
    <row r="195" spans="1:11" x14ac:dyDescent="0.15">
      <c r="A195" s="24"/>
      <c r="B195" t="s">
        <v>118</v>
      </c>
      <c r="C195" s="24"/>
      <c r="D195" s="9">
        <f>D193/D60</f>
        <v>-0.24640049014602267</v>
      </c>
      <c r="E195" s="9">
        <f>E193/E60</f>
        <v>0.62230183203337563</v>
      </c>
      <c r="F195" s="9">
        <f>F193/F60</f>
        <v>0.52921388811020786</v>
      </c>
      <c r="G195" s="9">
        <f>G193/G60</f>
        <v>-6.6120673699796406E-2</v>
      </c>
      <c r="H195" s="9">
        <f>H193/H60</f>
        <v>1.3235158235158235</v>
      </c>
      <c r="I195" s="9">
        <f>I193/I60</f>
        <v>0.88804959523307958</v>
      </c>
      <c r="J195" s="24"/>
    </row>
    <row r="196" spans="1:11" x14ac:dyDescent="0.15">
      <c r="A196" s="24"/>
      <c r="B196" s="24"/>
      <c r="C196" s="24"/>
      <c r="D196" s="24"/>
      <c r="E196" s="24"/>
      <c r="F196" s="24"/>
      <c r="G196" s="24"/>
      <c r="H196" s="24"/>
      <c r="I196" s="24"/>
      <c r="J196" s="24"/>
    </row>
    <row r="197" spans="1:11" x14ac:dyDescent="0.15">
      <c r="A197" s="24"/>
      <c r="B197" s="4" t="s">
        <v>123</v>
      </c>
      <c r="C197" s="24"/>
      <c r="D197" s="24"/>
      <c r="E197" s="16" t="str">
        <f>E147</f>
        <v>FY2017</v>
      </c>
      <c r="F197" s="16" t="str">
        <f t="shared" ref="F197:I197" si="38">F147</f>
        <v>FY2018</v>
      </c>
      <c r="G197" s="16" t="str">
        <f t="shared" si="38"/>
        <v>FY2019</v>
      </c>
      <c r="H197" s="16" t="str">
        <f t="shared" si="38"/>
        <v>FY2020</v>
      </c>
      <c r="I197" s="16" t="str">
        <f t="shared" si="38"/>
        <v>FY2021</v>
      </c>
      <c r="J197" s="24"/>
    </row>
    <row r="198" spans="1:11" x14ac:dyDescent="0.15">
      <c r="A198" s="24"/>
      <c r="C198" s="24"/>
      <c r="D198" s="24"/>
      <c r="J198" s="24"/>
    </row>
    <row r="199" spans="1:11" x14ac:dyDescent="0.15">
      <c r="A199" s="24"/>
      <c r="B199" t="s">
        <v>119</v>
      </c>
      <c r="C199" s="24"/>
      <c r="D199" s="25"/>
      <c r="E199" s="5">
        <v>5952.8647510000001</v>
      </c>
      <c r="F199" s="5">
        <v>5551.8047900000001</v>
      </c>
      <c r="G199" s="5">
        <v>5547.639005</v>
      </c>
      <c r="H199" s="5">
        <v>5577.6294909999997</v>
      </c>
      <c r="I199" s="5">
        <v>5623.3464709999998</v>
      </c>
      <c r="J199" s="24"/>
    </row>
    <row r="200" spans="1:11" x14ac:dyDescent="0.15">
      <c r="A200" s="24"/>
      <c r="C200" s="24"/>
      <c r="D200" s="24"/>
      <c r="J200" s="24"/>
    </row>
    <row r="201" spans="1:11" x14ac:dyDescent="0.15">
      <c r="A201" s="24"/>
      <c r="B201" s="2" t="s">
        <v>124</v>
      </c>
      <c r="C201" s="24"/>
      <c r="D201" s="24"/>
      <c r="J201" s="24"/>
    </row>
    <row r="202" spans="1:11" x14ac:dyDescent="0.15">
      <c r="A202" s="24"/>
      <c r="B202" s="8" t="s">
        <v>125</v>
      </c>
      <c r="C202" s="24"/>
      <c r="D202" s="24"/>
      <c r="E202" s="23">
        <f>MIN(_FY2017)</f>
        <v>29.53</v>
      </c>
      <c r="F202" s="23">
        <f>MIN(_FY2018)</f>
        <v>31.88</v>
      </c>
      <c r="G202" s="23">
        <f>MIN(_FY2019)</f>
        <v>32.46</v>
      </c>
      <c r="H202" s="23">
        <f>MIN(_FY2020)</f>
        <v>27.01</v>
      </c>
      <c r="I202" s="23">
        <f>MIN(_FY2021)</f>
        <v>33.49</v>
      </c>
      <c r="J202" s="24"/>
    </row>
    <row r="203" spans="1:11" x14ac:dyDescent="0.15">
      <c r="A203" s="24"/>
      <c r="B203" s="8" t="s">
        <v>126</v>
      </c>
      <c r="C203" s="24"/>
      <c r="D203" s="24"/>
      <c r="E203" s="23">
        <f>MAX(_FY2017)</f>
        <v>35.26</v>
      </c>
      <c r="F203" s="23">
        <f>MAX(_FY2018)</f>
        <v>43.82</v>
      </c>
      <c r="G203" s="23">
        <f>MAX(_FY2019)</f>
        <v>42.09</v>
      </c>
      <c r="H203" s="23">
        <f>MAX(_FY2020)</f>
        <v>42.56</v>
      </c>
      <c r="I203" s="23">
        <f>MAX(_FY2021)</f>
        <v>61.25</v>
      </c>
      <c r="J203" s="24"/>
    </row>
    <row r="204" spans="1:11" x14ac:dyDescent="0.15">
      <c r="A204" s="24"/>
      <c r="B204" s="8" t="s">
        <v>127</v>
      </c>
      <c r="C204" s="24"/>
      <c r="D204" s="24"/>
      <c r="E204" s="23">
        <f>AVERAGE(_FY2017)</f>
        <v>32.300796812749006</v>
      </c>
      <c r="F204" s="23">
        <f>AVERAGE(_FY2018)</f>
        <v>37.118127490039853</v>
      </c>
      <c r="G204" s="23">
        <f>AVERAGE(_FY2019)</f>
        <v>37.870476190476197</v>
      </c>
      <c r="H204" s="23">
        <f>AVERAGE(_FY2020)</f>
        <v>34.931620553359657</v>
      </c>
      <c r="I204" s="23">
        <f>AVERAGE(_FY2021)</f>
        <v>42.150595238095242</v>
      </c>
      <c r="J204" s="24"/>
    </row>
    <row r="205" spans="1:11" x14ac:dyDescent="0.15">
      <c r="A205" s="24"/>
      <c r="B205" s="8" t="s">
        <v>128</v>
      </c>
      <c r="C205" s="24"/>
      <c r="D205" s="24"/>
      <c r="E205" s="23">
        <f>'Share price history'!B251</f>
        <v>34.33</v>
      </c>
      <c r="F205" s="23">
        <f>'Share price history'!B502</f>
        <v>41.38</v>
      </c>
      <c r="G205" s="23">
        <f>'Share price history'!B754</f>
        <v>37.14</v>
      </c>
      <c r="H205" s="23">
        <f>'Share price history'!B1007</f>
        <v>36.81</v>
      </c>
      <c r="I205" s="23">
        <f>'Share price history'!B1259</f>
        <v>59.05</v>
      </c>
      <c r="J205" s="24"/>
    </row>
    <row r="206" spans="1:11" x14ac:dyDescent="0.15">
      <c r="A206" s="24"/>
      <c r="C206" s="24"/>
      <c r="D206" s="24"/>
      <c r="J206" s="24"/>
    </row>
    <row r="207" spans="1:11" x14ac:dyDescent="0.15">
      <c r="A207" s="24"/>
      <c r="B207" s="12" t="s">
        <v>129</v>
      </c>
      <c r="C207" s="24"/>
      <c r="D207" s="24"/>
      <c r="E207" s="5">
        <f>E199*E205</f>
        <v>204361.84690182999</v>
      </c>
      <c r="F207" s="5">
        <f t="shared" ref="F207:I207" si="39">F199*F205</f>
        <v>229733.68221020003</v>
      </c>
      <c r="G207" s="5">
        <f t="shared" si="39"/>
        <v>206039.3126457</v>
      </c>
      <c r="H207" s="5">
        <f t="shared" si="39"/>
        <v>205312.54156370999</v>
      </c>
      <c r="I207" s="5">
        <f t="shared" si="39"/>
        <v>332058.60911254998</v>
      </c>
      <c r="J207" s="24"/>
      <c r="K207" s="9"/>
    </row>
    <row r="208" spans="1:11" x14ac:dyDescent="0.15">
      <c r="A208" s="24"/>
      <c r="B208" s="12" t="s">
        <v>130</v>
      </c>
      <c r="C208" s="24"/>
      <c r="D208" s="24"/>
      <c r="E208" s="5">
        <f>-E90-E91-E100</f>
        <v>-27007</v>
      </c>
      <c r="F208" s="5">
        <f>-F90-F91-F100</f>
        <v>-21419</v>
      </c>
      <c r="G208" s="5">
        <f>-G90-G91-G100</f>
        <v>-12844</v>
      </c>
      <c r="H208" s="5">
        <f>-H90-H91-H100</f>
        <v>-15627</v>
      </c>
      <c r="I208" s="5">
        <f>-I90-I91-I100</f>
        <v>-36123</v>
      </c>
      <c r="J208" s="24"/>
    </row>
    <row r="209" spans="1:12" x14ac:dyDescent="0.15">
      <c r="A209" s="24"/>
      <c r="B209" s="12" t="s">
        <v>131</v>
      </c>
      <c r="C209" s="24"/>
      <c r="D209" s="24"/>
      <c r="E209" s="5">
        <f>E127+E119</f>
        <v>43491</v>
      </c>
      <c r="F209" s="5">
        <f>F127+F119</f>
        <v>41740</v>
      </c>
      <c r="G209" s="5">
        <f>G127+G119</f>
        <v>52150</v>
      </c>
      <c r="H209" s="5">
        <f>H127+H119</f>
        <v>39836</v>
      </c>
      <c r="I209" s="5">
        <f>I127+I119</f>
        <v>38436</v>
      </c>
      <c r="J209" s="24"/>
    </row>
    <row r="210" spans="1:12" ht="15" thickBot="1" x14ac:dyDescent="0.2">
      <c r="A210" s="24"/>
      <c r="B210" s="15" t="s">
        <v>132</v>
      </c>
      <c r="C210" s="24"/>
      <c r="D210" s="24"/>
      <c r="E210" s="14">
        <f>SUM(E207:E209)</f>
        <v>220845.84690182999</v>
      </c>
      <c r="F210" s="14">
        <f t="shared" ref="F210:H210" si="40">SUM(F207:F209)</f>
        <v>250054.68221020003</v>
      </c>
      <c r="G210" s="14">
        <f t="shared" si="40"/>
        <v>245345.3126457</v>
      </c>
      <c r="H210" s="14">
        <f t="shared" si="40"/>
        <v>229521.54156370999</v>
      </c>
      <c r="I210" s="14">
        <f>SUM(I207:I209)</f>
        <v>334371.60911254998</v>
      </c>
      <c r="J210" s="24"/>
    </row>
    <row r="211" spans="1:12" x14ac:dyDescent="0.15">
      <c r="A211" s="24"/>
      <c r="C211" s="24"/>
      <c r="D211" s="24"/>
      <c r="E211" s="5"/>
      <c r="F211" s="5"/>
      <c r="G211" s="5"/>
      <c r="H211" s="5"/>
      <c r="I211" s="5"/>
      <c r="J211" s="24"/>
    </row>
    <row r="212" spans="1:12" x14ac:dyDescent="0.15">
      <c r="A212" s="24"/>
      <c r="B212" s="15" t="s">
        <v>133</v>
      </c>
      <c r="C212" s="24"/>
      <c r="D212" s="24"/>
      <c r="J212" s="24"/>
    </row>
    <row r="213" spans="1:12" x14ac:dyDescent="0.15">
      <c r="A213" s="24"/>
      <c r="B213" s="8" t="s">
        <v>125</v>
      </c>
      <c r="C213" s="24"/>
      <c r="D213" s="24"/>
      <c r="E213" s="17">
        <f>((E199*E202)+SUM(E208:E209))/E60</f>
        <v>8.7190321103314901</v>
      </c>
      <c r="F213" s="17">
        <f>((F199*F202)+SUM(F208:F209))/F60</f>
        <v>7.9016674023947786</v>
      </c>
      <c r="G213" s="17">
        <f>((G199*G202)+SUM(G208:G209))/G60</f>
        <v>10.150951420613548</v>
      </c>
      <c r="H213" s="17">
        <f>((H199*H202)+SUM(H208:H209))/H60</f>
        <v>10.098219713092515</v>
      </c>
      <c r="I213" s="17">
        <f>((I199*I202)+SUM(I208:I209))/I60</f>
        <v>5.73712339564206</v>
      </c>
      <c r="J213" s="24"/>
    </row>
    <row r="214" spans="1:12" x14ac:dyDescent="0.15">
      <c r="A214" s="24"/>
      <c r="B214" s="8" t="s">
        <v>126</v>
      </c>
      <c r="C214" s="24"/>
      <c r="D214" s="24"/>
      <c r="E214" s="17">
        <f>((E199*E203)+E208+E209)/E60</f>
        <v>10.26582673318792</v>
      </c>
      <c r="F214" s="17">
        <f>((F199*F203)+F208+F209)/F60</f>
        <v>10.556288730839777</v>
      </c>
      <c r="G214" s="17">
        <f>((G199*G203)+G208+G209)/G60</f>
        <v>12.62290050529567</v>
      </c>
      <c r="H214" s="17">
        <f>((H199*H203)+H208+H209)/H60</f>
        <v>15.107005725165164</v>
      </c>
      <c r="I214" s="17">
        <f>((I199*I203)+I208+I209)/I60</f>
        <v>10.43495053563905</v>
      </c>
      <c r="J214" s="24"/>
      <c r="L214" s="17"/>
    </row>
    <row r="215" spans="1:12" x14ac:dyDescent="0.15">
      <c r="A215" s="24"/>
      <c r="B215" s="8" t="s">
        <v>127</v>
      </c>
      <c r="C215" s="24"/>
      <c r="D215" s="24"/>
      <c r="E215" s="17">
        <f>((E199*E204)+E208+E209)/E60</f>
        <v>9.4669995817080856</v>
      </c>
      <c r="F215" s="17">
        <f>((F199*F204)+F208+F209)/F60</f>
        <v>9.0662607823088361</v>
      </c>
      <c r="G215" s="17">
        <f>((G199*G204)+G208+G209)/G60</f>
        <v>11.539780254127779</v>
      </c>
      <c r="H215" s="17">
        <f>((H199*H204)+H208+H209)/H60</f>
        <v>12.649840434675475</v>
      </c>
      <c r="I215" s="17">
        <f>((I199*I204)+I208+I209)/I60</f>
        <v>7.2027566578197444</v>
      </c>
      <c r="J215" s="24"/>
    </row>
    <row r="216" spans="1:12" x14ac:dyDescent="0.15">
      <c r="A216" s="24"/>
      <c r="B216" s="8" t="s">
        <v>128</v>
      </c>
      <c r="C216" s="24"/>
      <c r="D216" s="24"/>
      <c r="E216" s="17">
        <f>E210/E60</f>
        <v>10.014776297017503</v>
      </c>
      <c r="F216" s="17">
        <f>F210/F60</f>
        <v>10.013803300236276</v>
      </c>
      <c r="G216" s="17">
        <f>G210/G60</f>
        <v>11.35227247111327</v>
      </c>
      <c r="H216" s="17">
        <f>H210/H60</f>
        <v>13.254882280186532</v>
      </c>
      <c r="I216" s="17">
        <f>I210/I60</f>
        <v>10.062644350192603</v>
      </c>
      <c r="J216" s="24"/>
    </row>
    <row r="217" spans="1:12" ht="15" thickBot="1" x14ac:dyDescent="0.2">
      <c r="A217" s="24"/>
      <c r="C217" s="24"/>
      <c r="D217" s="24"/>
      <c r="E217" s="24"/>
      <c r="F217" s="24"/>
      <c r="G217" s="24"/>
      <c r="H217" s="24"/>
      <c r="I217" s="24"/>
      <c r="J217" s="24"/>
    </row>
    <row r="218" spans="1:12" ht="15" thickBot="1" x14ac:dyDescent="0.2">
      <c r="A218" s="24"/>
      <c r="B218" s="15" t="s">
        <v>134</v>
      </c>
      <c r="C218" s="24"/>
      <c r="D218" s="26">
        <f>AVERAGE(E213:I216)</f>
        <v>10.310899134079405</v>
      </c>
      <c r="E218" s="24"/>
      <c r="F218" s="24"/>
      <c r="G218" s="24"/>
      <c r="H218" s="24"/>
      <c r="I218" s="24"/>
      <c r="J218" s="24"/>
    </row>
    <row r="219" spans="1:12" x14ac:dyDescent="0.15">
      <c r="A219" s="24"/>
      <c r="C219" s="24"/>
      <c r="D219" s="24"/>
      <c r="E219" s="24"/>
      <c r="F219" s="24"/>
      <c r="G219" s="24"/>
      <c r="H219" s="24"/>
      <c r="I219" s="24"/>
      <c r="J219" s="24"/>
    </row>
    <row r="220" spans="1:12" x14ac:dyDescent="0.15">
      <c r="A220" s="24"/>
      <c r="B220" s="24"/>
      <c r="C220" s="24"/>
      <c r="D220" s="24"/>
      <c r="E220" s="24"/>
      <c r="F220" s="24"/>
      <c r="G220" s="24"/>
      <c r="H220" s="24"/>
      <c r="I220" s="24"/>
      <c r="J220" s="24"/>
    </row>
  </sheetData>
  <phoneticPr fontId="4" type="noConversion"/>
  <pageMargins left="0.7" right="0.7" top="0.75" bottom="0.75" header="0.3" footer="0.3"/>
  <ignoredErrors>
    <ignoredError sqref="G118" formulaRange="1"/>
    <ignoredError sqref="E51:F55" evalError="1"/>
  </ignoredError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27DF76-B966-BB47-827C-5DFC1A1FDC8B}">
  <dimension ref="A1:B1291"/>
  <sheetViews>
    <sheetView showGridLines="0" topLeftCell="A1269" zoomScale="130" zoomScaleNormal="130" workbookViewId="0">
      <selection activeCell="M1284" sqref="M1284"/>
    </sheetView>
  </sheetViews>
  <sheetFormatPr baseColWidth="10" defaultRowHeight="14" x14ac:dyDescent="0.15"/>
  <sheetData>
    <row r="1" spans="1:2" x14ac:dyDescent="0.15">
      <c r="A1" s="21">
        <v>42738</v>
      </c>
      <c r="B1" s="22">
        <v>31.28</v>
      </c>
    </row>
    <row r="2" spans="1:2" x14ac:dyDescent="0.15">
      <c r="A2" s="21">
        <v>42739</v>
      </c>
      <c r="B2" s="22">
        <v>31.56</v>
      </c>
    </row>
    <row r="3" spans="1:2" x14ac:dyDescent="0.15">
      <c r="A3" s="21">
        <v>42740</v>
      </c>
      <c r="B3" s="22">
        <v>31.86</v>
      </c>
    </row>
    <row r="4" spans="1:2" x14ac:dyDescent="0.15">
      <c r="A4" s="21">
        <v>42741</v>
      </c>
      <c r="B4" s="22">
        <v>31.74</v>
      </c>
    </row>
    <row r="5" spans="1:2" x14ac:dyDescent="0.15">
      <c r="A5" s="21">
        <v>42744</v>
      </c>
      <c r="B5" s="22">
        <v>31.73</v>
      </c>
    </row>
    <row r="6" spans="1:2" x14ac:dyDescent="0.15">
      <c r="A6" s="21">
        <v>42745</v>
      </c>
      <c r="B6" s="22">
        <v>31.7</v>
      </c>
    </row>
    <row r="7" spans="1:2" x14ac:dyDescent="0.15">
      <c r="A7" s="21">
        <v>42746</v>
      </c>
      <c r="B7" s="22">
        <v>31.12</v>
      </c>
    </row>
    <row r="8" spans="1:2" x14ac:dyDescent="0.15">
      <c r="A8" s="21">
        <v>42747</v>
      </c>
      <c r="B8" s="22">
        <v>30.9</v>
      </c>
    </row>
    <row r="9" spans="1:2" x14ac:dyDescent="0.15">
      <c r="A9" s="21">
        <v>42748</v>
      </c>
      <c r="B9" s="22">
        <v>30.83</v>
      </c>
    </row>
    <row r="10" spans="1:2" x14ac:dyDescent="0.15">
      <c r="A10" s="21">
        <v>42752</v>
      </c>
      <c r="B10" s="22">
        <v>30.39</v>
      </c>
    </row>
    <row r="11" spans="1:2" x14ac:dyDescent="0.15">
      <c r="A11" s="21">
        <v>42753</v>
      </c>
      <c r="B11" s="22">
        <v>30.36</v>
      </c>
    </row>
    <row r="12" spans="1:2" x14ac:dyDescent="0.15">
      <c r="A12" s="21">
        <v>42754</v>
      </c>
      <c r="B12" s="22">
        <v>30.05</v>
      </c>
    </row>
    <row r="13" spans="1:2" x14ac:dyDescent="0.15">
      <c r="A13" s="21">
        <v>42755</v>
      </c>
      <c r="B13" s="22">
        <v>30.12</v>
      </c>
    </row>
    <row r="14" spans="1:2" x14ac:dyDescent="0.15">
      <c r="A14" s="21">
        <v>42758</v>
      </c>
      <c r="B14" s="22">
        <v>29.82</v>
      </c>
    </row>
    <row r="15" spans="1:2" x14ac:dyDescent="0.15">
      <c r="A15" s="21">
        <v>42759</v>
      </c>
      <c r="B15" s="22">
        <v>29.53</v>
      </c>
    </row>
    <row r="16" spans="1:2" x14ac:dyDescent="0.15">
      <c r="A16" s="21">
        <v>42760</v>
      </c>
      <c r="B16" s="22">
        <v>29.66</v>
      </c>
    </row>
    <row r="17" spans="1:2" x14ac:dyDescent="0.15">
      <c r="A17" s="21">
        <v>42761</v>
      </c>
      <c r="B17" s="22">
        <v>29.65</v>
      </c>
    </row>
    <row r="18" spans="1:2" x14ac:dyDescent="0.15">
      <c r="A18" s="21">
        <v>42762</v>
      </c>
      <c r="B18" s="22">
        <v>29.78</v>
      </c>
    </row>
    <row r="19" spans="1:2" x14ac:dyDescent="0.15">
      <c r="A19" s="21">
        <v>42765</v>
      </c>
      <c r="B19" s="22">
        <v>29.68</v>
      </c>
    </row>
    <row r="20" spans="1:2" x14ac:dyDescent="0.15">
      <c r="A20" s="21">
        <v>42766</v>
      </c>
      <c r="B20" s="22">
        <v>30.08</v>
      </c>
    </row>
    <row r="21" spans="1:2" x14ac:dyDescent="0.15">
      <c r="A21" s="21">
        <v>42767</v>
      </c>
      <c r="B21" s="22">
        <v>30.02</v>
      </c>
    </row>
    <row r="22" spans="1:2" x14ac:dyDescent="0.15">
      <c r="A22" s="21">
        <v>42768</v>
      </c>
      <c r="B22" s="22">
        <v>30.08</v>
      </c>
    </row>
    <row r="23" spans="1:2" x14ac:dyDescent="0.15">
      <c r="A23" s="21">
        <v>42769</v>
      </c>
      <c r="B23" s="22">
        <v>30.42</v>
      </c>
    </row>
    <row r="24" spans="1:2" x14ac:dyDescent="0.15">
      <c r="A24" s="21">
        <v>42772</v>
      </c>
      <c r="B24" s="22">
        <v>30.55</v>
      </c>
    </row>
    <row r="25" spans="1:2" x14ac:dyDescent="0.15">
      <c r="A25" s="21">
        <v>42773</v>
      </c>
      <c r="B25" s="22">
        <v>30.41</v>
      </c>
    </row>
    <row r="26" spans="1:2" x14ac:dyDescent="0.15">
      <c r="A26" s="21">
        <v>42774</v>
      </c>
      <c r="B26" s="22">
        <v>30.47</v>
      </c>
    </row>
    <row r="27" spans="1:2" x14ac:dyDescent="0.15">
      <c r="A27" s="21">
        <v>42775</v>
      </c>
      <c r="B27" s="22">
        <v>30.69</v>
      </c>
    </row>
    <row r="28" spans="1:2" x14ac:dyDescent="0.15">
      <c r="A28" s="21">
        <v>42776</v>
      </c>
      <c r="B28" s="22">
        <v>30.67</v>
      </c>
    </row>
    <row r="29" spans="1:2" x14ac:dyDescent="0.15">
      <c r="A29" s="21">
        <v>42779</v>
      </c>
      <c r="B29" s="22">
        <v>30.91</v>
      </c>
    </row>
    <row r="30" spans="1:2" x14ac:dyDescent="0.15">
      <c r="A30" s="21">
        <v>42780</v>
      </c>
      <c r="B30" s="22">
        <v>31.05</v>
      </c>
    </row>
    <row r="31" spans="1:2" x14ac:dyDescent="0.15">
      <c r="A31" s="21">
        <v>42781</v>
      </c>
      <c r="B31" s="22">
        <v>31.77</v>
      </c>
    </row>
    <row r="32" spans="1:2" x14ac:dyDescent="0.15">
      <c r="A32" s="21">
        <v>42782</v>
      </c>
      <c r="B32" s="22">
        <v>31.87</v>
      </c>
    </row>
    <row r="33" spans="1:2" x14ac:dyDescent="0.15">
      <c r="A33" s="21">
        <v>42783</v>
      </c>
      <c r="B33" s="22">
        <v>31.87</v>
      </c>
    </row>
    <row r="34" spans="1:2" x14ac:dyDescent="0.15">
      <c r="A34" s="21">
        <v>42787</v>
      </c>
      <c r="B34" s="22">
        <v>31.87</v>
      </c>
    </row>
    <row r="35" spans="1:2" x14ac:dyDescent="0.15">
      <c r="A35" s="21">
        <v>42788</v>
      </c>
      <c r="B35" s="22">
        <v>31.84</v>
      </c>
    </row>
    <row r="36" spans="1:2" x14ac:dyDescent="0.15">
      <c r="A36" s="21">
        <v>42789</v>
      </c>
      <c r="B36" s="22">
        <v>32.29</v>
      </c>
    </row>
    <row r="37" spans="1:2" x14ac:dyDescent="0.15">
      <c r="A37" s="21">
        <v>42790</v>
      </c>
      <c r="B37" s="22">
        <v>32.479999999999997</v>
      </c>
    </row>
    <row r="38" spans="1:2" x14ac:dyDescent="0.15">
      <c r="A38" s="21">
        <v>42793</v>
      </c>
      <c r="B38" s="22">
        <v>32.5</v>
      </c>
    </row>
    <row r="39" spans="1:2" x14ac:dyDescent="0.15">
      <c r="A39" s="21">
        <v>42794</v>
      </c>
      <c r="B39" s="22">
        <v>32.340000000000003</v>
      </c>
    </row>
    <row r="40" spans="1:2" x14ac:dyDescent="0.15">
      <c r="A40" s="21">
        <v>42795</v>
      </c>
      <c r="B40" s="22">
        <v>32.630000000000003</v>
      </c>
    </row>
    <row r="41" spans="1:2" x14ac:dyDescent="0.15">
      <c r="A41" s="21">
        <v>42796</v>
      </c>
      <c r="B41" s="22">
        <v>32.71</v>
      </c>
    </row>
    <row r="42" spans="1:2" x14ac:dyDescent="0.15">
      <c r="A42" s="21">
        <v>42797</v>
      </c>
      <c r="B42" s="22">
        <v>32.72</v>
      </c>
    </row>
    <row r="43" spans="1:2" x14ac:dyDescent="0.15">
      <c r="A43" s="21">
        <v>42800</v>
      </c>
      <c r="B43" s="22">
        <v>32.56</v>
      </c>
    </row>
    <row r="44" spans="1:2" x14ac:dyDescent="0.15">
      <c r="A44" s="21">
        <v>42801</v>
      </c>
      <c r="B44" s="22">
        <v>32.22</v>
      </c>
    </row>
    <row r="45" spans="1:2" x14ac:dyDescent="0.15">
      <c r="A45" s="21">
        <v>42802</v>
      </c>
      <c r="B45" s="22">
        <v>32.14</v>
      </c>
    </row>
    <row r="46" spans="1:2" x14ac:dyDescent="0.15">
      <c r="A46" s="21">
        <v>42803</v>
      </c>
      <c r="B46" s="22">
        <v>32.28</v>
      </c>
    </row>
    <row r="47" spans="1:2" x14ac:dyDescent="0.15">
      <c r="A47" s="21">
        <v>42804</v>
      </c>
      <c r="B47" s="22">
        <v>32.33</v>
      </c>
    </row>
    <row r="48" spans="1:2" x14ac:dyDescent="0.15">
      <c r="A48" s="21">
        <v>42807</v>
      </c>
      <c r="B48" s="22">
        <v>32.33</v>
      </c>
    </row>
    <row r="49" spans="1:2" x14ac:dyDescent="0.15">
      <c r="A49" s="21">
        <v>42808</v>
      </c>
      <c r="B49" s="22">
        <v>32.44</v>
      </c>
    </row>
    <row r="50" spans="1:2" x14ac:dyDescent="0.15">
      <c r="A50" s="21">
        <v>42809</v>
      </c>
      <c r="B50" s="22">
        <v>32.83</v>
      </c>
    </row>
    <row r="51" spans="1:2" x14ac:dyDescent="0.15">
      <c r="A51" s="21">
        <v>42810</v>
      </c>
      <c r="B51" s="22">
        <v>32.64</v>
      </c>
    </row>
    <row r="52" spans="1:2" x14ac:dyDescent="0.15">
      <c r="A52" s="21">
        <v>42811</v>
      </c>
      <c r="B52" s="22">
        <v>32.53</v>
      </c>
    </row>
    <row r="53" spans="1:2" x14ac:dyDescent="0.15">
      <c r="A53" s="21">
        <v>42814</v>
      </c>
      <c r="B53" s="22">
        <v>32.590000000000003</v>
      </c>
    </row>
    <row r="54" spans="1:2" x14ac:dyDescent="0.15">
      <c r="A54" s="21">
        <v>42815</v>
      </c>
      <c r="B54" s="22">
        <v>32.47</v>
      </c>
    </row>
    <row r="55" spans="1:2" x14ac:dyDescent="0.15">
      <c r="A55" s="21">
        <v>42816</v>
      </c>
      <c r="B55" s="22">
        <v>32.68</v>
      </c>
    </row>
    <row r="56" spans="1:2" x14ac:dyDescent="0.15">
      <c r="A56" s="21">
        <v>42817</v>
      </c>
      <c r="B56" s="22">
        <v>32.51</v>
      </c>
    </row>
    <row r="57" spans="1:2" x14ac:dyDescent="0.15">
      <c r="A57" s="21">
        <v>42818</v>
      </c>
      <c r="B57" s="22">
        <v>32.229999999999997</v>
      </c>
    </row>
    <row r="58" spans="1:2" x14ac:dyDescent="0.15">
      <c r="A58" s="21">
        <v>42821</v>
      </c>
      <c r="B58" s="22">
        <v>32.4</v>
      </c>
    </row>
    <row r="59" spans="1:2" x14ac:dyDescent="0.15">
      <c r="A59" s="21">
        <v>42822</v>
      </c>
      <c r="B59" s="22">
        <v>32.380000000000003</v>
      </c>
    </row>
    <row r="60" spans="1:2" x14ac:dyDescent="0.15">
      <c r="A60" s="21">
        <v>42823</v>
      </c>
      <c r="B60" s="22">
        <v>32.54</v>
      </c>
    </row>
    <row r="61" spans="1:2" x14ac:dyDescent="0.15">
      <c r="A61" s="21">
        <v>42824</v>
      </c>
      <c r="B61" s="22">
        <v>32.56</v>
      </c>
    </row>
    <row r="62" spans="1:2" x14ac:dyDescent="0.15">
      <c r="A62" s="21">
        <v>42825</v>
      </c>
      <c r="B62" s="22">
        <v>32.43</v>
      </c>
    </row>
    <row r="63" spans="1:2" x14ac:dyDescent="0.15">
      <c r="A63" s="21">
        <v>42828</v>
      </c>
      <c r="B63" s="22">
        <v>32.46</v>
      </c>
    </row>
    <row r="64" spans="1:2" x14ac:dyDescent="0.15">
      <c r="A64" s="21">
        <v>42829</v>
      </c>
      <c r="B64" s="22">
        <v>32.549999999999997</v>
      </c>
    </row>
    <row r="65" spans="1:2" x14ac:dyDescent="0.15">
      <c r="A65" s="21">
        <v>42830</v>
      </c>
      <c r="B65" s="22">
        <v>32.409999999999997</v>
      </c>
    </row>
    <row r="66" spans="1:2" x14ac:dyDescent="0.15">
      <c r="A66" s="21">
        <v>42831</v>
      </c>
      <c r="B66" s="22">
        <v>32.33</v>
      </c>
    </row>
    <row r="67" spans="1:2" x14ac:dyDescent="0.15">
      <c r="A67" s="21">
        <v>42832</v>
      </c>
      <c r="B67" s="22">
        <v>32.33</v>
      </c>
    </row>
    <row r="68" spans="1:2" x14ac:dyDescent="0.15">
      <c r="A68" s="21">
        <v>42835</v>
      </c>
      <c r="B68" s="22">
        <v>32.270000000000003</v>
      </c>
    </row>
    <row r="69" spans="1:2" x14ac:dyDescent="0.15">
      <c r="A69" s="21">
        <v>42836</v>
      </c>
      <c r="B69" s="22">
        <v>32.159999999999997</v>
      </c>
    </row>
    <row r="70" spans="1:2" x14ac:dyDescent="0.15">
      <c r="A70" s="21">
        <v>42837</v>
      </c>
      <c r="B70" s="22">
        <v>32.15</v>
      </c>
    </row>
    <row r="71" spans="1:2" x14ac:dyDescent="0.15">
      <c r="A71" s="21">
        <v>42838</v>
      </c>
      <c r="B71" s="22">
        <v>32.119999999999997</v>
      </c>
    </row>
    <row r="72" spans="1:2" x14ac:dyDescent="0.15">
      <c r="A72" s="21">
        <v>42842</v>
      </c>
      <c r="B72" s="22">
        <v>32.229999999999997</v>
      </c>
    </row>
    <row r="73" spans="1:2" x14ac:dyDescent="0.15">
      <c r="A73" s="21">
        <v>42843</v>
      </c>
      <c r="B73" s="22">
        <v>32.08</v>
      </c>
    </row>
    <row r="74" spans="1:2" x14ac:dyDescent="0.15">
      <c r="A74" s="21">
        <v>42844</v>
      </c>
      <c r="B74" s="22">
        <v>31.86</v>
      </c>
    </row>
    <row r="75" spans="1:2" x14ac:dyDescent="0.15">
      <c r="A75" s="21">
        <v>42845</v>
      </c>
      <c r="B75" s="22">
        <v>31.98</v>
      </c>
    </row>
    <row r="76" spans="1:2" x14ac:dyDescent="0.15">
      <c r="A76" s="21">
        <v>42846</v>
      </c>
      <c r="B76" s="22">
        <v>31.89</v>
      </c>
    </row>
    <row r="77" spans="1:2" x14ac:dyDescent="0.15">
      <c r="A77" s="21">
        <v>42849</v>
      </c>
      <c r="B77" s="22">
        <v>31.98</v>
      </c>
    </row>
    <row r="78" spans="1:2" x14ac:dyDescent="0.15">
      <c r="A78" s="21">
        <v>42850</v>
      </c>
      <c r="B78" s="22">
        <v>32</v>
      </c>
    </row>
    <row r="79" spans="1:2" x14ac:dyDescent="0.15">
      <c r="A79" s="21">
        <v>42851</v>
      </c>
      <c r="B79" s="22">
        <v>32.090000000000003</v>
      </c>
    </row>
    <row r="80" spans="1:2" x14ac:dyDescent="0.15">
      <c r="A80" s="21">
        <v>42852</v>
      </c>
      <c r="B80" s="22">
        <v>32.1</v>
      </c>
    </row>
    <row r="81" spans="1:2" x14ac:dyDescent="0.15">
      <c r="A81" s="21">
        <v>42853</v>
      </c>
      <c r="B81" s="22">
        <v>32.15</v>
      </c>
    </row>
    <row r="82" spans="1:2" x14ac:dyDescent="0.15">
      <c r="A82" s="21">
        <v>42856</v>
      </c>
      <c r="B82" s="22">
        <v>32.020000000000003</v>
      </c>
    </row>
    <row r="83" spans="1:2" x14ac:dyDescent="0.15">
      <c r="A83" s="21">
        <v>42857</v>
      </c>
      <c r="B83" s="22">
        <v>31.86</v>
      </c>
    </row>
    <row r="84" spans="1:2" x14ac:dyDescent="0.15">
      <c r="A84" s="21">
        <v>42858</v>
      </c>
      <c r="B84" s="22">
        <v>31.73</v>
      </c>
    </row>
    <row r="85" spans="1:2" x14ac:dyDescent="0.15">
      <c r="A85" s="21">
        <v>42859</v>
      </c>
      <c r="B85" s="22">
        <v>31.71</v>
      </c>
    </row>
    <row r="86" spans="1:2" x14ac:dyDescent="0.15">
      <c r="A86" s="21">
        <v>42860</v>
      </c>
      <c r="B86" s="22">
        <v>31.74</v>
      </c>
    </row>
    <row r="87" spans="1:2" x14ac:dyDescent="0.15">
      <c r="A87" s="21">
        <v>42863</v>
      </c>
      <c r="B87" s="22">
        <v>31.71</v>
      </c>
    </row>
    <row r="88" spans="1:2" x14ac:dyDescent="0.15">
      <c r="A88" s="21">
        <v>42864</v>
      </c>
      <c r="B88" s="22">
        <v>31.64</v>
      </c>
    </row>
    <row r="89" spans="1:2" x14ac:dyDescent="0.15">
      <c r="A89" s="21">
        <v>42865</v>
      </c>
      <c r="B89" s="22">
        <v>31.31</v>
      </c>
    </row>
    <row r="90" spans="1:2" x14ac:dyDescent="0.15">
      <c r="A90" s="21">
        <v>42866</v>
      </c>
      <c r="B90" s="22">
        <v>31.32</v>
      </c>
    </row>
    <row r="91" spans="1:2" x14ac:dyDescent="0.15">
      <c r="A91" s="21">
        <v>42867</v>
      </c>
      <c r="B91" s="22">
        <v>31.29</v>
      </c>
    </row>
    <row r="92" spans="1:2" x14ac:dyDescent="0.15">
      <c r="A92" s="21">
        <v>42870</v>
      </c>
      <c r="B92" s="22">
        <v>31.4</v>
      </c>
    </row>
    <row r="93" spans="1:2" x14ac:dyDescent="0.15">
      <c r="A93" s="21">
        <v>42871</v>
      </c>
      <c r="B93" s="22">
        <v>30.9</v>
      </c>
    </row>
    <row r="94" spans="1:2" x14ac:dyDescent="0.15">
      <c r="A94" s="21">
        <v>42872</v>
      </c>
      <c r="B94" s="22">
        <v>30.55</v>
      </c>
    </row>
    <row r="95" spans="1:2" x14ac:dyDescent="0.15">
      <c r="A95" s="21">
        <v>42873</v>
      </c>
      <c r="B95" s="22">
        <v>30.54</v>
      </c>
    </row>
    <row r="96" spans="1:2" x14ac:dyDescent="0.15">
      <c r="A96" s="21">
        <v>42874</v>
      </c>
      <c r="B96" s="22">
        <v>30.77</v>
      </c>
    </row>
    <row r="97" spans="1:2" x14ac:dyDescent="0.15">
      <c r="A97" s="21">
        <v>42877</v>
      </c>
      <c r="B97" s="22">
        <v>30.45</v>
      </c>
    </row>
    <row r="98" spans="1:2" x14ac:dyDescent="0.15">
      <c r="A98" s="21">
        <v>42878</v>
      </c>
      <c r="B98" s="22">
        <v>30.47</v>
      </c>
    </row>
    <row r="99" spans="1:2" x14ac:dyDescent="0.15">
      <c r="A99" s="21">
        <v>42879</v>
      </c>
      <c r="B99" s="22">
        <v>30.38</v>
      </c>
    </row>
    <row r="100" spans="1:2" x14ac:dyDescent="0.15">
      <c r="A100" s="21">
        <v>42880</v>
      </c>
      <c r="B100" s="22">
        <v>30.49</v>
      </c>
    </row>
    <row r="101" spans="1:2" x14ac:dyDescent="0.15">
      <c r="A101" s="21">
        <v>42881</v>
      </c>
      <c r="B101" s="22">
        <v>30.47</v>
      </c>
    </row>
    <row r="102" spans="1:2" x14ac:dyDescent="0.15">
      <c r="A102" s="21">
        <v>42885</v>
      </c>
      <c r="B102" s="22">
        <v>30.46</v>
      </c>
    </row>
    <row r="103" spans="1:2" x14ac:dyDescent="0.15">
      <c r="A103" s="21">
        <v>42886</v>
      </c>
      <c r="B103" s="22">
        <v>30.95</v>
      </c>
    </row>
    <row r="104" spans="1:2" x14ac:dyDescent="0.15">
      <c r="A104" s="21">
        <v>42887</v>
      </c>
      <c r="B104" s="22">
        <v>31.01</v>
      </c>
    </row>
    <row r="105" spans="1:2" x14ac:dyDescent="0.15">
      <c r="A105" s="21">
        <v>42888</v>
      </c>
      <c r="B105" s="22">
        <v>30.85</v>
      </c>
    </row>
    <row r="106" spans="1:2" x14ac:dyDescent="0.15">
      <c r="A106" s="21">
        <v>42891</v>
      </c>
      <c r="B106" s="22">
        <v>30.67</v>
      </c>
    </row>
    <row r="107" spans="1:2" x14ac:dyDescent="0.15">
      <c r="A107" s="21">
        <v>42892</v>
      </c>
      <c r="B107" s="22">
        <v>30.4</v>
      </c>
    </row>
    <row r="108" spans="1:2" x14ac:dyDescent="0.15">
      <c r="A108" s="21">
        <v>42893</v>
      </c>
      <c r="B108" s="22">
        <v>30.33</v>
      </c>
    </row>
    <row r="109" spans="1:2" x14ac:dyDescent="0.15">
      <c r="A109" s="21">
        <v>42894</v>
      </c>
      <c r="B109" s="22">
        <v>30.1</v>
      </c>
    </row>
    <row r="110" spans="1:2" x14ac:dyDescent="0.15">
      <c r="A110" s="21">
        <v>42895</v>
      </c>
      <c r="B110" s="22">
        <v>31.06</v>
      </c>
    </row>
    <row r="111" spans="1:2" x14ac:dyDescent="0.15">
      <c r="A111" s="21">
        <v>42898</v>
      </c>
      <c r="B111" s="22">
        <v>31</v>
      </c>
    </row>
    <row r="112" spans="1:2" x14ac:dyDescent="0.15">
      <c r="A112" s="21">
        <v>42899</v>
      </c>
      <c r="B112" s="22">
        <v>30.88</v>
      </c>
    </row>
    <row r="113" spans="1:2" x14ac:dyDescent="0.15">
      <c r="A113" s="21">
        <v>42900</v>
      </c>
      <c r="B113" s="22">
        <v>30.99</v>
      </c>
    </row>
    <row r="114" spans="1:2" x14ac:dyDescent="0.15">
      <c r="A114" s="21">
        <v>42901</v>
      </c>
      <c r="B114" s="22">
        <v>31.1</v>
      </c>
    </row>
    <row r="115" spans="1:2" x14ac:dyDescent="0.15">
      <c r="A115" s="21">
        <v>42902</v>
      </c>
      <c r="B115" s="22">
        <v>31.25</v>
      </c>
    </row>
    <row r="116" spans="1:2" x14ac:dyDescent="0.15">
      <c r="A116" s="21">
        <v>42905</v>
      </c>
      <c r="B116" s="22">
        <v>31.49</v>
      </c>
    </row>
    <row r="117" spans="1:2" x14ac:dyDescent="0.15">
      <c r="A117" s="21">
        <v>42906</v>
      </c>
      <c r="B117" s="22">
        <v>31.81</v>
      </c>
    </row>
    <row r="118" spans="1:2" x14ac:dyDescent="0.15">
      <c r="A118" s="21">
        <v>42907</v>
      </c>
      <c r="B118" s="22">
        <v>32.119999999999997</v>
      </c>
    </row>
    <row r="119" spans="1:2" x14ac:dyDescent="0.15">
      <c r="A119" s="21">
        <v>42908</v>
      </c>
      <c r="B119" s="22">
        <v>32.29</v>
      </c>
    </row>
    <row r="120" spans="1:2" x14ac:dyDescent="0.15">
      <c r="A120" s="21">
        <v>42909</v>
      </c>
      <c r="B120" s="22">
        <v>32.39</v>
      </c>
    </row>
    <row r="121" spans="1:2" x14ac:dyDescent="0.15">
      <c r="A121" s="21">
        <v>42912</v>
      </c>
      <c r="B121" s="22">
        <v>32.270000000000003</v>
      </c>
    </row>
    <row r="122" spans="1:2" x14ac:dyDescent="0.15">
      <c r="A122" s="21">
        <v>42913</v>
      </c>
      <c r="B122" s="22">
        <v>32.01</v>
      </c>
    </row>
    <row r="123" spans="1:2" x14ac:dyDescent="0.15">
      <c r="A123" s="21">
        <v>42914</v>
      </c>
      <c r="B123" s="22">
        <v>31.99</v>
      </c>
    </row>
    <row r="124" spans="1:2" x14ac:dyDescent="0.15">
      <c r="A124" s="21">
        <v>42915</v>
      </c>
      <c r="B124" s="22">
        <v>31.88</v>
      </c>
    </row>
    <row r="125" spans="1:2" x14ac:dyDescent="0.15">
      <c r="A125" s="21">
        <v>42916</v>
      </c>
      <c r="B125" s="22">
        <v>31.84</v>
      </c>
    </row>
    <row r="126" spans="1:2" x14ac:dyDescent="0.15">
      <c r="A126" s="21">
        <v>42919</v>
      </c>
      <c r="B126" s="22">
        <v>32.06</v>
      </c>
    </row>
    <row r="127" spans="1:2" x14ac:dyDescent="0.15">
      <c r="A127" s="21">
        <v>42921</v>
      </c>
      <c r="B127" s="22">
        <v>31.89</v>
      </c>
    </row>
    <row r="128" spans="1:2" x14ac:dyDescent="0.15">
      <c r="A128" s="21">
        <v>42922</v>
      </c>
      <c r="B128" s="22">
        <v>31.49</v>
      </c>
    </row>
    <row r="129" spans="1:2" x14ac:dyDescent="0.15">
      <c r="A129" s="21">
        <v>42923</v>
      </c>
      <c r="B129" s="22">
        <v>31.61</v>
      </c>
    </row>
    <row r="130" spans="1:2" x14ac:dyDescent="0.15">
      <c r="A130" s="21">
        <v>42926</v>
      </c>
      <c r="B130" s="22">
        <v>31.67</v>
      </c>
    </row>
    <row r="131" spans="1:2" x14ac:dyDescent="0.15">
      <c r="A131" s="21">
        <v>42927</v>
      </c>
      <c r="B131" s="22">
        <v>31.44</v>
      </c>
    </row>
    <row r="132" spans="1:2" x14ac:dyDescent="0.15">
      <c r="A132" s="21">
        <v>42928</v>
      </c>
      <c r="B132" s="22">
        <v>31.49</v>
      </c>
    </row>
    <row r="133" spans="1:2" x14ac:dyDescent="0.15">
      <c r="A133" s="21">
        <v>42929</v>
      </c>
      <c r="B133" s="22">
        <v>31.55</v>
      </c>
    </row>
    <row r="134" spans="1:2" x14ac:dyDescent="0.15">
      <c r="A134" s="21">
        <v>42930</v>
      </c>
      <c r="B134" s="22">
        <v>31.69</v>
      </c>
    </row>
    <row r="135" spans="1:2" x14ac:dyDescent="0.15">
      <c r="A135" s="21">
        <v>42933</v>
      </c>
      <c r="B135" s="22">
        <v>31.52</v>
      </c>
    </row>
    <row r="136" spans="1:2" x14ac:dyDescent="0.15">
      <c r="A136" s="21">
        <v>42934</v>
      </c>
      <c r="B136" s="22">
        <v>31.62</v>
      </c>
    </row>
    <row r="137" spans="1:2" x14ac:dyDescent="0.15">
      <c r="A137" s="21">
        <v>42935</v>
      </c>
      <c r="B137" s="22">
        <v>31.87</v>
      </c>
    </row>
    <row r="138" spans="1:2" x14ac:dyDescent="0.15">
      <c r="A138" s="21">
        <v>42936</v>
      </c>
      <c r="B138" s="22">
        <v>31.79</v>
      </c>
    </row>
    <row r="139" spans="1:2" x14ac:dyDescent="0.15">
      <c r="A139" s="21">
        <v>42937</v>
      </c>
      <c r="B139" s="22">
        <v>31.74</v>
      </c>
    </row>
    <row r="140" spans="1:2" x14ac:dyDescent="0.15">
      <c r="A140" s="21">
        <v>42940</v>
      </c>
      <c r="B140" s="22">
        <v>31.59</v>
      </c>
    </row>
    <row r="141" spans="1:2" x14ac:dyDescent="0.15">
      <c r="A141" s="21">
        <v>42941</v>
      </c>
      <c r="B141" s="22">
        <v>31.38</v>
      </c>
    </row>
    <row r="142" spans="1:2" x14ac:dyDescent="0.15">
      <c r="A142" s="21">
        <v>42942</v>
      </c>
      <c r="B142" s="22">
        <v>31.18</v>
      </c>
    </row>
    <row r="143" spans="1:2" x14ac:dyDescent="0.15">
      <c r="A143" s="21">
        <v>42943</v>
      </c>
      <c r="B143" s="22">
        <v>31.28</v>
      </c>
    </row>
    <row r="144" spans="1:2" x14ac:dyDescent="0.15">
      <c r="A144" s="21">
        <v>42944</v>
      </c>
      <c r="B144" s="22">
        <v>31.42</v>
      </c>
    </row>
    <row r="145" spans="1:2" x14ac:dyDescent="0.15">
      <c r="A145" s="21">
        <v>42947</v>
      </c>
      <c r="B145" s="22">
        <v>31.43</v>
      </c>
    </row>
    <row r="146" spans="1:2" x14ac:dyDescent="0.15">
      <c r="A146" s="21">
        <v>42948</v>
      </c>
      <c r="B146" s="22">
        <v>31.36</v>
      </c>
    </row>
    <row r="147" spans="1:2" x14ac:dyDescent="0.15">
      <c r="A147" s="21">
        <v>42949</v>
      </c>
      <c r="B147" s="22">
        <v>31.21</v>
      </c>
    </row>
    <row r="148" spans="1:2" x14ac:dyDescent="0.15">
      <c r="A148" s="21">
        <v>42950</v>
      </c>
      <c r="B148" s="22">
        <v>31.69</v>
      </c>
    </row>
    <row r="149" spans="1:2" x14ac:dyDescent="0.15">
      <c r="A149" s="21">
        <v>42951</v>
      </c>
      <c r="B149" s="22">
        <v>31.89</v>
      </c>
    </row>
    <row r="150" spans="1:2" x14ac:dyDescent="0.15">
      <c r="A150" s="21">
        <v>42954</v>
      </c>
      <c r="B150" s="22">
        <v>31.58</v>
      </c>
    </row>
    <row r="151" spans="1:2" x14ac:dyDescent="0.15">
      <c r="A151" s="21">
        <v>42955</v>
      </c>
      <c r="B151" s="22">
        <v>31.55</v>
      </c>
    </row>
    <row r="152" spans="1:2" x14ac:dyDescent="0.15">
      <c r="A152" s="21">
        <v>42956</v>
      </c>
      <c r="B152" s="22">
        <v>31.71</v>
      </c>
    </row>
    <row r="153" spans="1:2" x14ac:dyDescent="0.15">
      <c r="A153" s="21">
        <v>42957</v>
      </c>
      <c r="B153" s="22">
        <v>31.68</v>
      </c>
    </row>
    <row r="154" spans="1:2" x14ac:dyDescent="0.15">
      <c r="A154" s="21">
        <v>42958</v>
      </c>
      <c r="B154" s="22">
        <v>31.52</v>
      </c>
    </row>
    <row r="155" spans="1:2" x14ac:dyDescent="0.15">
      <c r="A155" s="21">
        <v>42961</v>
      </c>
      <c r="B155" s="22">
        <v>31.58</v>
      </c>
    </row>
    <row r="156" spans="1:2" x14ac:dyDescent="0.15">
      <c r="A156" s="21">
        <v>42962</v>
      </c>
      <c r="B156" s="22">
        <v>31.64</v>
      </c>
    </row>
    <row r="157" spans="1:2" x14ac:dyDescent="0.15">
      <c r="A157" s="21">
        <v>42963</v>
      </c>
      <c r="B157" s="22">
        <v>31.62</v>
      </c>
    </row>
    <row r="158" spans="1:2" x14ac:dyDescent="0.15">
      <c r="A158" s="21">
        <v>42964</v>
      </c>
      <c r="B158" s="22">
        <v>31.23</v>
      </c>
    </row>
    <row r="159" spans="1:2" x14ac:dyDescent="0.15">
      <c r="A159" s="21">
        <v>42965</v>
      </c>
      <c r="B159" s="22">
        <v>30.97</v>
      </c>
    </row>
    <row r="160" spans="1:2" x14ac:dyDescent="0.15">
      <c r="A160" s="21">
        <v>42968</v>
      </c>
      <c r="B160" s="22">
        <v>31.05</v>
      </c>
    </row>
    <row r="161" spans="1:2" x14ac:dyDescent="0.15">
      <c r="A161" s="21">
        <v>42969</v>
      </c>
      <c r="B161" s="22">
        <v>31.42</v>
      </c>
    </row>
    <row r="162" spans="1:2" x14ac:dyDescent="0.15">
      <c r="A162" s="21">
        <v>42970</v>
      </c>
      <c r="B162" s="22">
        <v>31.51</v>
      </c>
    </row>
    <row r="163" spans="1:2" x14ac:dyDescent="0.15">
      <c r="A163" s="21">
        <v>42971</v>
      </c>
      <c r="B163" s="22">
        <v>31.5</v>
      </c>
    </row>
    <row r="164" spans="1:2" x14ac:dyDescent="0.15">
      <c r="A164" s="21">
        <v>42972</v>
      </c>
      <c r="B164" s="22">
        <v>31.65</v>
      </c>
    </row>
    <row r="165" spans="1:2" x14ac:dyDescent="0.15">
      <c r="A165" s="21">
        <v>42975</v>
      </c>
      <c r="B165" s="22">
        <v>31.73</v>
      </c>
    </row>
    <row r="166" spans="1:2" x14ac:dyDescent="0.15">
      <c r="A166" s="21">
        <v>42976</v>
      </c>
      <c r="B166" s="22">
        <v>31.76</v>
      </c>
    </row>
    <row r="167" spans="1:2" x14ac:dyDescent="0.15">
      <c r="A167" s="21">
        <v>42977</v>
      </c>
      <c r="B167" s="22">
        <v>31.71</v>
      </c>
    </row>
    <row r="168" spans="1:2" x14ac:dyDescent="0.15">
      <c r="A168" s="21">
        <v>42978</v>
      </c>
      <c r="B168" s="22">
        <v>32.15</v>
      </c>
    </row>
    <row r="169" spans="1:2" x14ac:dyDescent="0.15">
      <c r="A169" s="21">
        <v>42979</v>
      </c>
      <c r="B169" s="22">
        <v>32.19</v>
      </c>
    </row>
    <row r="170" spans="1:2" x14ac:dyDescent="0.15">
      <c r="A170" s="21">
        <v>42983</v>
      </c>
      <c r="B170" s="22">
        <v>32.04</v>
      </c>
    </row>
    <row r="171" spans="1:2" x14ac:dyDescent="0.15">
      <c r="A171" s="21">
        <v>42984</v>
      </c>
      <c r="B171" s="22">
        <v>32.22</v>
      </c>
    </row>
    <row r="172" spans="1:2" x14ac:dyDescent="0.15">
      <c r="A172" s="21">
        <v>42985</v>
      </c>
      <c r="B172" s="22">
        <v>32.22</v>
      </c>
    </row>
    <row r="173" spans="1:2" x14ac:dyDescent="0.15">
      <c r="A173" s="21">
        <v>42986</v>
      </c>
      <c r="B173" s="22">
        <v>32.33</v>
      </c>
    </row>
    <row r="174" spans="1:2" x14ac:dyDescent="0.15">
      <c r="A174" s="21">
        <v>42989</v>
      </c>
      <c r="B174" s="22">
        <v>32.53</v>
      </c>
    </row>
    <row r="175" spans="1:2" x14ac:dyDescent="0.15">
      <c r="A175" s="21">
        <v>42990</v>
      </c>
      <c r="B175" s="22">
        <v>33.53</v>
      </c>
    </row>
    <row r="176" spans="1:2" x14ac:dyDescent="0.15">
      <c r="A176" s="21">
        <v>42991</v>
      </c>
      <c r="B176" s="22">
        <v>33.24</v>
      </c>
    </row>
    <row r="177" spans="1:2" x14ac:dyDescent="0.15">
      <c r="A177" s="21">
        <v>42992</v>
      </c>
      <c r="B177" s="22">
        <v>33.869999999999997</v>
      </c>
    </row>
    <row r="178" spans="1:2" x14ac:dyDescent="0.15">
      <c r="A178" s="21">
        <v>42993</v>
      </c>
      <c r="B178" s="22">
        <v>33.520000000000003</v>
      </c>
    </row>
    <row r="179" spans="1:2" x14ac:dyDescent="0.15">
      <c r="A179" s="21">
        <v>42996</v>
      </c>
      <c r="B179" s="22">
        <v>33.700000000000003</v>
      </c>
    </row>
    <row r="180" spans="1:2" x14ac:dyDescent="0.15">
      <c r="A180" s="21">
        <v>42997</v>
      </c>
      <c r="B180" s="22">
        <v>33.6</v>
      </c>
    </row>
    <row r="181" spans="1:2" x14ac:dyDescent="0.15">
      <c r="A181" s="21">
        <v>42998</v>
      </c>
      <c r="B181" s="22">
        <v>34.119999999999997</v>
      </c>
    </row>
    <row r="182" spans="1:2" x14ac:dyDescent="0.15">
      <c r="A182" s="21">
        <v>42999</v>
      </c>
      <c r="B182" s="22">
        <v>34.1</v>
      </c>
    </row>
    <row r="183" spans="1:2" x14ac:dyDescent="0.15">
      <c r="A183" s="21">
        <v>43000</v>
      </c>
      <c r="B183" s="22">
        <v>34.090000000000003</v>
      </c>
    </row>
    <row r="184" spans="1:2" x14ac:dyDescent="0.15">
      <c r="A184" s="21">
        <v>43003</v>
      </c>
      <c r="B184" s="22">
        <v>33.659999999999997</v>
      </c>
    </row>
    <row r="185" spans="1:2" x14ac:dyDescent="0.15">
      <c r="A185" s="21">
        <v>43004</v>
      </c>
      <c r="B185" s="22">
        <v>33.46</v>
      </c>
    </row>
    <row r="186" spans="1:2" x14ac:dyDescent="0.15">
      <c r="A186" s="21">
        <v>43005</v>
      </c>
      <c r="B186" s="22">
        <v>33.6</v>
      </c>
    </row>
    <row r="187" spans="1:2" x14ac:dyDescent="0.15">
      <c r="A187" s="21">
        <v>43006</v>
      </c>
      <c r="B187" s="22">
        <v>33.75</v>
      </c>
    </row>
    <row r="188" spans="1:2" x14ac:dyDescent="0.15">
      <c r="A188" s="21">
        <v>43007</v>
      </c>
      <c r="B188" s="22">
        <v>33.840000000000003</v>
      </c>
    </row>
    <row r="189" spans="1:2" x14ac:dyDescent="0.15">
      <c r="A189" s="21">
        <v>43010</v>
      </c>
      <c r="B189" s="22">
        <v>34.19</v>
      </c>
    </row>
    <row r="190" spans="1:2" x14ac:dyDescent="0.15">
      <c r="A190" s="21">
        <v>43011</v>
      </c>
      <c r="B190" s="22">
        <v>34.26</v>
      </c>
    </row>
    <row r="191" spans="1:2" x14ac:dyDescent="0.15">
      <c r="A191" s="21">
        <v>43012</v>
      </c>
      <c r="B191" s="22">
        <v>34.090000000000003</v>
      </c>
    </row>
    <row r="192" spans="1:2" x14ac:dyDescent="0.15">
      <c r="A192" s="21">
        <v>43013</v>
      </c>
      <c r="B192" s="22">
        <v>34.130000000000003</v>
      </c>
    </row>
    <row r="193" spans="1:2" x14ac:dyDescent="0.15">
      <c r="A193" s="21">
        <v>43014</v>
      </c>
      <c r="B193" s="22">
        <v>34.17</v>
      </c>
    </row>
    <row r="194" spans="1:2" x14ac:dyDescent="0.15">
      <c r="A194" s="21">
        <v>43017</v>
      </c>
      <c r="B194" s="22">
        <v>34.26</v>
      </c>
    </row>
    <row r="195" spans="1:2" x14ac:dyDescent="0.15">
      <c r="A195" s="21">
        <v>43018</v>
      </c>
      <c r="B195" s="22">
        <v>34.51</v>
      </c>
    </row>
    <row r="196" spans="1:2" x14ac:dyDescent="0.15">
      <c r="A196" s="21">
        <v>43019</v>
      </c>
      <c r="B196" s="22">
        <v>34.549999999999997</v>
      </c>
    </row>
    <row r="197" spans="1:2" x14ac:dyDescent="0.15">
      <c r="A197" s="21">
        <v>43020</v>
      </c>
      <c r="B197" s="22">
        <v>34.46</v>
      </c>
    </row>
    <row r="198" spans="1:2" x14ac:dyDescent="0.15">
      <c r="A198" s="21">
        <v>43021</v>
      </c>
      <c r="B198" s="22">
        <v>34.450000000000003</v>
      </c>
    </row>
    <row r="199" spans="1:2" x14ac:dyDescent="0.15">
      <c r="A199" s="21">
        <v>43024</v>
      </c>
      <c r="B199" s="22">
        <v>34.11</v>
      </c>
    </row>
    <row r="200" spans="1:2" x14ac:dyDescent="0.15">
      <c r="A200" s="21">
        <v>43025</v>
      </c>
      <c r="B200" s="22">
        <v>34.32</v>
      </c>
    </row>
    <row r="201" spans="1:2" x14ac:dyDescent="0.15">
      <c r="A201" s="21">
        <v>43026</v>
      </c>
      <c r="B201" s="22">
        <v>33.97</v>
      </c>
    </row>
    <row r="202" spans="1:2" x14ac:dyDescent="0.15">
      <c r="A202" s="21">
        <v>43027</v>
      </c>
      <c r="B202" s="22">
        <v>34.35</v>
      </c>
    </row>
    <row r="203" spans="1:2" x14ac:dyDescent="0.15">
      <c r="A203" s="21">
        <v>43028</v>
      </c>
      <c r="B203" s="22">
        <v>34.520000000000003</v>
      </c>
    </row>
    <row r="204" spans="1:2" x14ac:dyDescent="0.15">
      <c r="A204" s="21">
        <v>43031</v>
      </c>
      <c r="B204" s="22">
        <v>34.51</v>
      </c>
    </row>
    <row r="205" spans="1:2" x14ac:dyDescent="0.15">
      <c r="A205" s="21">
        <v>43032</v>
      </c>
      <c r="B205" s="22">
        <v>34.380000000000003</v>
      </c>
    </row>
    <row r="206" spans="1:2" x14ac:dyDescent="0.15">
      <c r="A206" s="21">
        <v>43033</v>
      </c>
      <c r="B206" s="22">
        <v>34.28</v>
      </c>
    </row>
    <row r="207" spans="1:2" x14ac:dyDescent="0.15">
      <c r="A207" s="21">
        <v>43034</v>
      </c>
      <c r="B207" s="22">
        <v>33.880000000000003</v>
      </c>
    </row>
    <row r="208" spans="1:2" x14ac:dyDescent="0.15">
      <c r="A208" s="21">
        <v>43035</v>
      </c>
      <c r="B208" s="22">
        <v>33.75</v>
      </c>
    </row>
    <row r="209" spans="1:2" x14ac:dyDescent="0.15">
      <c r="A209" s="21">
        <v>43038</v>
      </c>
      <c r="B209" s="22">
        <v>33.32</v>
      </c>
    </row>
    <row r="210" spans="1:2" x14ac:dyDescent="0.15">
      <c r="A210" s="21">
        <v>43039</v>
      </c>
      <c r="B210" s="22">
        <v>33.24</v>
      </c>
    </row>
    <row r="211" spans="1:2" x14ac:dyDescent="0.15">
      <c r="A211" s="21">
        <v>43040</v>
      </c>
      <c r="B211" s="22">
        <v>33.42</v>
      </c>
    </row>
    <row r="212" spans="1:2" x14ac:dyDescent="0.15">
      <c r="A212" s="21">
        <v>43041</v>
      </c>
      <c r="B212" s="22">
        <v>33.61</v>
      </c>
    </row>
    <row r="213" spans="1:2" x14ac:dyDescent="0.15">
      <c r="A213" s="21">
        <v>43042</v>
      </c>
      <c r="B213" s="22">
        <v>33.700000000000003</v>
      </c>
    </row>
    <row r="214" spans="1:2" x14ac:dyDescent="0.15">
      <c r="A214" s="21">
        <v>43045</v>
      </c>
      <c r="B214" s="22">
        <v>33.479999999999997</v>
      </c>
    </row>
    <row r="215" spans="1:2" x14ac:dyDescent="0.15">
      <c r="A215" s="21">
        <v>43046</v>
      </c>
      <c r="B215" s="22">
        <v>33.520000000000003</v>
      </c>
    </row>
    <row r="216" spans="1:2" x14ac:dyDescent="0.15">
      <c r="A216" s="21">
        <v>43047</v>
      </c>
      <c r="B216" s="22">
        <v>33.5</v>
      </c>
    </row>
    <row r="217" spans="1:2" x14ac:dyDescent="0.15">
      <c r="A217" s="21">
        <v>43048</v>
      </c>
      <c r="B217" s="22">
        <v>33.369999999999997</v>
      </c>
    </row>
    <row r="218" spans="1:2" x14ac:dyDescent="0.15">
      <c r="A218" s="21">
        <v>43049</v>
      </c>
      <c r="B218" s="22">
        <v>33.35</v>
      </c>
    </row>
    <row r="219" spans="1:2" x14ac:dyDescent="0.15">
      <c r="A219" s="21">
        <v>43052</v>
      </c>
      <c r="B219" s="22">
        <v>33.46</v>
      </c>
    </row>
    <row r="220" spans="1:2" x14ac:dyDescent="0.15">
      <c r="A220" s="21">
        <v>43053</v>
      </c>
      <c r="B220" s="22">
        <v>33.54</v>
      </c>
    </row>
    <row r="221" spans="1:2" x14ac:dyDescent="0.15">
      <c r="A221" s="21">
        <v>43054</v>
      </c>
      <c r="B221" s="22">
        <v>33.520000000000003</v>
      </c>
    </row>
    <row r="222" spans="1:2" x14ac:dyDescent="0.15">
      <c r="A222" s="21">
        <v>43055</v>
      </c>
      <c r="B222" s="22">
        <v>33.71</v>
      </c>
    </row>
    <row r="223" spans="1:2" x14ac:dyDescent="0.15">
      <c r="A223" s="21">
        <v>43056</v>
      </c>
      <c r="B223" s="22">
        <v>33.53</v>
      </c>
    </row>
    <row r="224" spans="1:2" x14ac:dyDescent="0.15">
      <c r="A224" s="21">
        <v>43059</v>
      </c>
      <c r="B224" s="22">
        <v>33.51</v>
      </c>
    </row>
    <row r="225" spans="1:2" x14ac:dyDescent="0.15">
      <c r="A225" s="21">
        <v>43060</v>
      </c>
      <c r="B225" s="22">
        <v>33.69</v>
      </c>
    </row>
    <row r="226" spans="1:2" x14ac:dyDescent="0.15">
      <c r="A226" s="21">
        <v>43061</v>
      </c>
      <c r="B226" s="22">
        <v>33.590000000000003</v>
      </c>
    </row>
    <row r="227" spans="1:2" x14ac:dyDescent="0.15">
      <c r="A227" s="21">
        <v>43063</v>
      </c>
      <c r="B227" s="22">
        <v>33.64</v>
      </c>
    </row>
    <row r="228" spans="1:2" x14ac:dyDescent="0.15">
      <c r="A228" s="21">
        <v>43066</v>
      </c>
      <c r="B228" s="22">
        <v>33.64</v>
      </c>
    </row>
    <row r="229" spans="1:2" x14ac:dyDescent="0.15">
      <c r="A229" s="21">
        <v>43067</v>
      </c>
      <c r="B229" s="22">
        <v>33.979999999999997</v>
      </c>
    </row>
    <row r="230" spans="1:2" x14ac:dyDescent="0.15">
      <c r="A230" s="21">
        <v>43068</v>
      </c>
      <c r="B230" s="22">
        <v>34.33</v>
      </c>
    </row>
    <row r="231" spans="1:2" x14ac:dyDescent="0.15">
      <c r="A231" s="21">
        <v>43069</v>
      </c>
      <c r="B231" s="22">
        <v>34.369999999999997</v>
      </c>
    </row>
    <row r="232" spans="1:2" x14ac:dyDescent="0.15">
      <c r="A232" s="21">
        <v>43070</v>
      </c>
      <c r="B232" s="22">
        <v>34.46</v>
      </c>
    </row>
    <row r="233" spans="1:2" x14ac:dyDescent="0.15">
      <c r="A233" s="21">
        <v>43073</v>
      </c>
      <c r="B233" s="22">
        <v>34.18</v>
      </c>
    </row>
    <row r="234" spans="1:2" x14ac:dyDescent="0.15">
      <c r="A234" s="21">
        <v>43074</v>
      </c>
      <c r="B234" s="22">
        <v>33.78</v>
      </c>
    </row>
    <row r="235" spans="1:2" x14ac:dyDescent="0.15">
      <c r="A235" s="21">
        <v>43075</v>
      </c>
      <c r="B235" s="22">
        <v>33.71</v>
      </c>
    </row>
    <row r="236" spans="1:2" x14ac:dyDescent="0.15">
      <c r="A236" s="21">
        <v>43076</v>
      </c>
      <c r="B236" s="22">
        <v>33.65</v>
      </c>
    </row>
    <row r="237" spans="1:2" x14ac:dyDescent="0.15">
      <c r="A237" s="21">
        <v>43077</v>
      </c>
      <c r="B237" s="22">
        <v>33.880000000000003</v>
      </c>
    </row>
    <row r="238" spans="1:2" x14ac:dyDescent="0.15">
      <c r="A238" s="21">
        <v>43080</v>
      </c>
      <c r="B238" s="22">
        <v>34.33</v>
      </c>
    </row>
    <row r="239" spans="1:2" x14ac:dyDescent="0.15">
      <c r="A239" s="21">
        <v>43081</v>
      </c>
      <c r="B239" s="22">
        <v>34.68</v>
      </c>
    </row>
    <row r="240" spans="1:2" x14ac:dyDescent="0.15">
      <c r="A240" s="21">
        <v>43082</v>
      </c>
      <c r="B240" s="22">
        <v>34.729999999999997</v>
      </c>
    </row>
    <row r="241" spans="1:2" x14ac:dyDescent="0.15">
      <c r="A241" s="21">
        <v>43083</v>
      </c>
      <c r="B241" s="22">
        <v>34.56</v>
      </c>
    </row>
    <row r="242" spans="1:2" x14ac:dyDescent="0.15">
      <c r="A242" s="21">
        <v>43084</v>
      </c>
      <c r="B242" s="22">
        <v>35.26</v>
      </c>
    </row>
    <row r="243" spans="1:2" x14ac:dyDescent="0.15">
      <c r="A243" s="21">
        <v>43087</v>
      </c>
      <c r="B243" s="22">
        <v>35.200000000000003</v>
      </c>
    </row>
    <row r="244" spans="1:2" x14ac:dyDescent="0.15">
      <c r="A244" s="21">
        <v>43088</v>
      </c>
      <c r="B244" s="22">
        <v>35.020000000000003</v>
      </c>
    </row>
    <row r="245" spans="1:2" x14ac:dyDescent="0.15">
      <c r="A245" s="21">
        <v>43089</v>
      </c>
      <c r="B245" s="22">
        <v>34.56</v>
      </c>
    </row>
    <row r="246" spans="1:2" x14ac:dyDescent="0.15">
      <c r="A246" s="21">
        <v>43090</v>
      </c>
      <c r="B246" s="22">
        <v>34.35</v>
      </c>
    </row>
    <row r="247" spans="1:2" x14ac:dyDescent="0.15">
      <c r="A247" s="21">
        <v>43091</v>
      </c>
      <c r="B247" s="22">
        <v>34.26</v>
      </c>
    </row>
    <row r="248" spans="1:2" x14ac:dyDescent="0.15">
      <c r="A248" s="21">
        <v>43095</v>
      </c>
      <c r="B248" s="22">
        <v>34.33</v>
      </c>
    </row>
    <row r="249" spans="1:2" x14ac:dyDescent="0.15">
      <c r="A249" s="21">
        <v>43096</v>
      </c>
      <c r="B249" s="22">
        <v>34.44</v>
      </c>
    </row>
    <row r="250" spans="1:2" x14ac:dyDescent="0.15">
      <c r="A250" s="21">
        <v>43097</v>
      </c>
      <c r="B250" s="22">
        <v>34.479999999999997</v>
      </c>
    </row>
    <row r="251" spans="1:2" x14ac:dyDescent="0.15">
      <c r="A251" s="21">
        <v>43098</v>
      </c>
      <c r="B251" s="22">
        <v>34.33</v>
      </c>
    </row>
    <row r="252" spans="1:2" x14ac:dyDescent="0.15">
      <c r="A252" s="21">
        <v>43102</v>
      </c>
      <c r="B252" s="22">
        <v>34.54</v>
      </c>
    </row>
    <row r="253" spans="1:2" x14ac:dyDescent="0.15">
      <c r="A253" s="21">
        <v>43103</v>
      </c>
      <c r="B253" s="22">
        <v>34.799999999999997</v>
      </c>
    </row>
    <row r="254" spans="1:2" x14ac:dyDescent="0.15">
      <c r="A254" s="21">
        <v>43104</v>
      </c>
      <c r="B254" s="22">
        <v>34.880000000000003</v>
      </c>
    </row>
    <row r="255" spans="1:2" x14ac:dyDescent="0.15">
      <c r="A255" s="21">
        <v>43105</v>
      </c>
      <c r="B255" s="22">
        <v>34.94</v>
      </c>
    </row>
    <row r="256" spans="1:2" x14ac:dyDescent="0.15">
      <c r="A256" s="21">
        <v>43108</v>
      </c>
      <c r="B256" s="22">
        <v>34.549999999999997</v>
      </c>
    </row>
    <row r="257" spans="1:2" x14ac:dyDescent="0.15">
      <c r="A257" s="21">
        <v>43109</v>
      </c>
      <c r="B257" s="22">
        <v>34.51</v>
      </c>
    </row>
    <row r="258" spans="1:2" x14ac:dyDescent="0.15">
      <c r="A258" s="21">
        <v>43110</v>
      </c>
      <c r="B258" s="22">
        <v>34.57</v>
      </c>
    </row>
    <row r="259" spans="1:2" x14ac:dyDescent="0.15">
      <c r="A259" s="21">
        <v>43111</v>
      </c>
      <c r="B259" s="22">
        <v>34.659999999999997</v>
      </c>
    </row>
    <row r="260" spans="1:2" x14ac:dyDescent="0.15">
      <c r="A260" s="21">
        <v>43112</v>
      </c>
      <c r="B260" s="22">
        <v>34.64</v>
      </c>
    </row>
    <row r="261" spans="1:2" x14ac:dyDescent="0.15">
      <c r="A261" s="21">
        <v>43116</v>
      </c>
      <c r="B261" s="22">
        <v>34.69</v>
      </c>
    </row>
    <row r="262" spans="1:2" x14ac:dyDescent="0.15">
      <c r="A262" s="21">
        <v>43117</v>
      </c>
      <c r="B262" s="22">
        <v>35.24</v>
      </c>
    </row>
    <row r="263" spans="1:2" x14ac:dyDescent="0.15">
      <c r="A263" s="21">
        <v>43118</v>
      </c>
      <c r="B263" s="22">
        <v>35.06</v>
      </c>
    </row>
    <row r="264" spans="1:2" x14ac:dyDescent="0.15">
      <c r="A264" s="21">
        <v>43119</v>
      </c>
      <c r="B264" s="22">
        <v>35.020000000000003</v>
      </c>
    </row>
    <row r="265" spans="1:2" x14ac:dyDescent="0.15">
      <c r="A265" s="21">
        <v>43122</v>
      </c>
      <c r="B265" s="22">
        <v>35.01</v>
      </c>
    </row>
    <row r="266" spans="1:2" x14ac:dyDescent="0.15">
      <c r="A266" s="21">
        <v>43123</v>
      </c>
      <c r="B266" s="22">
        <v>34.9</v>
      </c>
    </row>
    <row r="267" spans="1:2" x14ac:dyDescent="0.15">
      <c r="A267" s="21">
        <v>43124</v>
      </c>
      <c r="B267" s="22">
        <v>35.01</v>
      </c>
    </row>
    <row r="268" spans="1:2" x14ac:dyDescent="0.15">
      <c r="A268" s="21">
        <v>43125</v>
      </c>
      <c r="B268" s="22">
        <v>35.29</v>
      </c>
    </row>
    <row r="269" spans="1:2" x14ac:dyDescent="0.15">
      <c r="A269" s="21">
        <v>43126</v>
      </c>
      <c r="B269" s="22">
        <v>36.979999999999997</v>
      </c>
    </row>
    <row r="270" spans="1:2" x14ac:dyDescent="0.15">
      <c r="A270" s="21">
        <v>43129</v>
      </c>
      <c r="B270" s="22">
        <v>36.99</v>
      </c>
    </row>
    <row r="271" spans="1:2" x14ac:dyDescent="0.15">
      <c r="A271" s="21">
        <v>43130</v>
      </c>
      <c r="B271" s="22">
        <v>35.83</v>
      </c>
    </row>
    <row r="272" spans="1:2" x14ac:dyDescent="0.15">
      <c r="A272" s="21">
        <v>43131</v>
      </c>
      <c r="B272" s="22">
        <v>35.11</v>
      </c>
    </row>
    <row r="273" spans="1:2" x14ac:dyDescent="0.15">
      <c r="A273" s="21">
        <v>43132</v>
      </c>
      <c r="B273" s="22">
        <v>34.909999999999997</v>
      </c>
    </row>
    <row r="274" spans="1:2" x14ac:dyDescent="0.15">
      <c r="A274" s="21">
        <v>43133</v>
      </c>
      <c r="B274" s="22">
        <v>34.700000000000003</v>
      </c>
    </row>
    <row r="275" spans="1:2" x14ac:dyDescent="0.15">
      <c r="A275" s="21">
        <v>43136</v>
      </c>
      <c r="B275" s="22">
        <v>32.869999999999997</v>
      </c>
    </row>
    <row r="276" spans="1:2" x14ac:dyDescent="0.15">
      <c r="A276" s="21">
        <v>43137</v>
      </c>
      <c r="B276" s="22">
        <v>33.44</v>
      </c>
    </row>
    <row r="277" spans="1:2" x14ac:dyDescent="0.15">
      <c r="A277" s="21">
        <v>43138</v>
      </c>
      <c r="B277" s="22">
        <v>33.159999999999997</v>
      </c>
    </row>
    <row r="278" spans="1:2" x14ac:dyDescent="0.15">
      <c r="A278" s="21">
        <v>43139</v>
      </c>
      <c r="B278" s="22">
        <v>31.88</v>
      </c>
    </row>
    <row r="279" spans="1:2" x14ac:dyDescent="0.15">
      <c r="A279" s="21">
        <v>43140</v>
      </c>
      <c r="B279" s="22">
        <v>32.380000000000003</v>
      </c>
    </row>
    <row r="280" spans="1:2" x14ac:dyDescent="0.15">
      <c r="A280" s="21">
        <v>43143</v>
      </c>
      <c r="B280" s="22">
        <v>32.86</v>
      </c>
    </row>
    <row r="281" spans="1:2" x14ac:dyDescent="0.15">
      <c r="A281" s="21">
        <v>43144</v>
      </c>
      <c r="B281" s="22">
        <v>33.119999999999997</v>
      </c>
    </row>
    <row r="282" spans="1:2" x14ac:dyDescent="0.15">
      <c r="A282" s="21">
        <v>43145</v>
      </c>
      <c r="B282" s="22">
        <v>33.36</v>
      </c>
    </row>
    <row r="283" spans="1:2" x14ac:dyDescent="0.15">
      <c r="A283" s="21">
        <v>43146</v>
      </c>
      <c r="B283" s="22">
        <v>33.85</v>
      </c>
    </row>
    <row r="284" spans="1:2" x14ac:dyDescent="0.15">
      <c r="A284" s="21">
        <v>43147</v>
      </c>
      <c r="B284" s="22">
        <v>34.369999999999997</v>
      </c>
    </row>
    <row r="285" spans="1:2" x14ac:dyDescent="0.15">
      <c r="A285" s="21">
        <v>43151</v>
      </c>
      <c r="B285" s="22">
        <v>34.14</v>
      </c>
    </row>
    <row r="286" spans="1:2" x14ac:dyDescent="0.15">
      <c r="A286" s="21">
        <v>43152</v>
      </c>
      <c r="B286" s="22">
        <v>33.9</v>
      </c>
    </row>
    <row r="287" spans="1:2" x14ac:dyDescent="0.15">
      <c r="A287" s="21">
        <v>43153</v>
      </c>
      <c r="B287" s="22">
        <v>33.880000000000003</v>
      </c>
    </row>
    <row r="288" spans="1:2" x14ac:dyDescent="0.15">
      <c r="A288" s="21">
        <v>43154</v>
      </c>
      <c r="B288" s="22">
        <v>34.369999999999997</v>
      </c>
    </row>
    <row r="289" spans="1:2" x14ac:dyDescent="0.15">
      <c r="A289" s="21">
        <v>43157</v>
      </c>
      <c r="B289" s="22">
        <v>35.159999999999997</v>
      </c>
    </row>
    <row r="290" spans="1:2" x14ac:dyDescent="0.15">
      <c r="A290" s="21">
        <v>43158</v>
      </c>
      <c r="B290" s="22">
        <v>34.880000000000003</v>
      </c>
    </row>
    <row r="291" spans="1:2" x14ac:dyDescent="0.15">
      <c r="A291" s="21">
        <v>43159</v>
      </c>
      <c r="B291" s="22">
        <v>34.42</v>
      </c>
    </row>
    <row r="292" spans="1:2" x14ac:dyDescent="0.15">
      <c r="A292" s="21">
        <v>43160</v>
      </c>
      <c r="B292" s="22">
        <v>33.78</v>
      </c>
    </row>
    <row r="293" spans="1:2" x14ac:dyDescent="0.15">
      <c r="A293" s="21">
        <v>43161</v>
      </c>
      <c r="B293" s="22">
        <v>34.08</v>
      </c>
    </row>
    <row r="294" spans="1:2" x14ac:dyDescent="0.15">
      <c r="A294" s="21">
        <v>43164</v>
      </c>
      <c r="B294" s="22">
        <v>34.24</v>
      </c>
    </row>
    <row r="295" spans="1:2" x14ac:dyDescent="0.15">
      <c r="A295" s="21">
        <v>43165</v>
      </c>
      <c r="B295" s="22">
        <v>34.01</v>
      </c>
    </row>
    <row r="296" spans="1:2" x14ac:dyDescent="0.15">
      <c r="A296" s="21">
        <v>43166</v>
      </c>
      <c r="B296" s="22">
        <v>34.06</v>
      </c>
    </row>
    <row r="297" spans="1:2" x14ac:dyDescent="0.15">
      <c r="A297" s="21">
        <v>43167</v>
      </c>
      <c r="B297" s="22">
        <v>34.6</v>
      </c>
    </row>
    <row r="298" spans="1:2" x14ac:dyDescent="0.15">
      <c r="A298" s="21">
        <v>43168</v>
      </c>
      <c r="B298" s="22">
        <v>34.86</v>
      </c>
    </row>
    <row r="299" spans="1:2" x14ac:dyDescent="0.15">
      <c r="A299" s="21">
        <v>43171</v>
      </c>
      <c r="B299" s="22">
        <v>34.700000000000003</v>
      </c>
    </row>
    <row r="300" spans="1:2" x14ac:dyDescent="0.15">
      <c r="A300" s="21">
        <v>43172</v>
      </c>
      <c r="B300" s="22">
        <v>34.840000000000003</v>
      </c>
    </row>
    <row r="301" spans="1:2" x14ac:dyDescent="0.15">
      <c r="A301" s="21">
        <v>43173</v>
      </c>
      <c r="B301" s="22">
        <v>34.46</v>
      </c>
    </row>
    <row r="302" spans="1:2" x14ac:dyDescent="0.15">
      <c r="A302" s="21">
        <v>43174</v>
      </c>
      <c r="B302" s="22">
        <v>34.68</v>
      </c>
    </row>
    <row r="303" spans="1:2" x14ac:dyDescent="0.15">
      <c r="A303" s="21">
        <v>43175</v>
      </c>
      <c r="B303" s="22">
        <v>34.869999999999997</v>
      </c>
    </row>
    <row r="304" spans="1:2" x14ac:dyDescent="0.15">
      <c r="A304" s="21">
        <v>43178</v>
      </c>
      <c r="B304" s="22">
        <v>34.44</v>
      </c>
    </row>
    <row r="305" spans="1:2" x14ac:dyDescent="0.15">
      <c r="A305" s="21">
        <v>43179</v>
      </c>
      <c r="B305" s="22">
        <v>34.44</v>
      </c>
    </row>
    <row r="306" spans="1:2" x14ac:dyDescent="0.15">
      <c r="A306" s="21">
        <v>43180</v>
      </c>
      <c r="B306" s="22">
        <v>34.380000000000003</v>
      </c>
    </row>
    <row r="307" spans="1:2" x14ac:dyDescent="0.15">
      <c r="A307" s="21">
        <v>43181</v>
      </c>
      <c r="B307" s="22">
        <v>33.75</v>
      </c>
    </row>
    <row r="308" spans="1:2" x14ac:dyDescent="0.15">
      <c r="A308" s="21">
        <v>43182</v>
      </c>
      <c r="B308" s="22">
        <v>32.69</v>
      </c>
    </row>
    <row r="309" spans="1:2" x14ac:dyDescent="0.15">
      <c r="A309" s="21">
        <v>43185</v>
      </c>
      <c r="B309" s="22">
        <v>33.22</v>
      </c>
    </row>
    <row r="310" spans="1:2" x14ac:dyDescent="0.15">
      <c r="A310" s="21">
        <v>43186</v>
      </c>
      <c r="B310" s="22">
        <v>33.19</v>
      </c>
    </row>
    <row r="311" spans="1:2" x14ac:dyDescent="0.15">
      <c r="A311" s="21">
        <v>43187</v>
      </c>
      <c r="B311" s="22">
        <v>33.46</v>
      </c>
    </row>
    <row r="312" spans="1:2" x14ac:dyDescent="0.15">
      <c r="A312" s="21">
        <v>43188</v>
      </c>
      <c r="B312" s="22">
        <v>33.64</v>
      </c>
    </row>
    <row r="313" spans="1:2" x14ac:dyDescent="0.15">
      <c r="A313" s="21">
        <v>43192</v>
      </c>
      <c r="B313" s="22">
        <v>33.229999999999997</v>
      </c>
    </row>
    <row r="314" spans="1:2" x14ac:dyDescent="0.15">
      <c r="A314" s="21">
        <v>43193</v>
      </c>
      <c r="B314" s="22">
        <v>33.82</v>
      </c>
    </row>
    <row r="315" spans="1:2" x14ac:dyDescent="0.15">
      <c r="A315" s="21">
        <v>43194</v>
      </c>
      <c r="B315" s="22">
        <v>34.25</v>
      </c>
    </row>
    <row r="316" spans="1:2" x14ac:dyDescent="0.15">
      <c r="A316" s="21">
        <v>43195</v>
      </c>
      <c r="B316" s="22">
        <v>33.869999999999997</v>
      </c>
    </row>
    <row r="317" spans="1:2" x14ac:dyDescent="0.15">
      <c r="A317" s="21">
        <v>43196</v>
      </c>
      <c r="B317" s="22">
        <v>33.340000000000003</v>
      </c>
    </row>
    <row r="318" spans="1:2" x14ac:dyDescent="0.15">
      <c r="A318" s="21">
        <v>43199</v>
      </c>
      <c r="B318" s="22">
        <v>33.61</v>
      </c>
    </row>
    <row r="319" spans="1:2" x14ac:dyDescent="0.15">
      <c r="A319" s="21">
        <v>43200</v>
      </c>
      <c r="B319" s="22">
        <v>34.08</v>
      </c>
    </row>
    <row r="320" spans="1:2" x14ac:dyDescent="0.15">
      <c r="A320" s="21">
        <v>43201</v>
      </c>
      <c r="B320" s="22">
        <v>33.93</v>
      </c>
    </row>
    <row r="321" spans="1:2" x14ac:dyDescent="0.15">
      <c r="A321" s="21">
        <v>43202</v>
      </c>
      <c r="B321" s="22">
        <v>34.43</v>
      </c>
    </row>
    <row r="322" spans="1:2" x14ac:dyDescent="0.15">
      <c r="A322" s="21">
        <v>43203</v>
      </c>
      <c r="B322" s="22">
        <v>34.43</v>
      </c>
    </row>
    <row r="323" spans="1:2" x14ac:dyDescent="0.15">
      <c r="A323" s="21">
        <v>43206</v>
      </c>
      <c r="B323" s="22">
        <v>34.630000000000003</v>
      </c>
    </row>
    <row r="324" spans="1:2" x14ac:dyDescent="0.15">
      <c r="A324" s="21">
        <v>43207</v>
      </c>
      <c r="B324" s="22">
        <v>34.44</v>
      </c>
    </row>
    <row r="325" spans="1:2" x14ac:dyDescent="0.15">
      <c r="A325" s="21">
        <v>43208</v>
      </c>
      <c r="B325" s="22">
        <v>34.590000000000003</v>
      </c>
    </row>
    <row r="326" spans="1:2" x14ac:dyDescent="0.15">
      <c r="A326" s="21">
        <v>43209</v>
      </c>
      <c r="B326" s="22">
        <v>34.630000000000003</v>
      </c>
    </row>
    <row r="327" spans="1:2" x14ac:dyDescent="0.15">
      <c r="A327" s="21">
        <v>43210</v>
      </c>
      <c r="B327" s="22">
        <v>34.72</v>
      </c>
    </row>
    <row r="328" spans="1:2" x14ac:dyDescent="0.15">
      <c r="A328" s="21">
        <v>43213</v>
      </c>
      <c r="B328" s="22">
        <v>34.880000000000003</v>
      </c>
    </row>
    <row r="329" spans="1:2" x14ac:dyDescent="0.15">
      <c r="A329" s="21">
        <v>43214</v>
      </c>
      <c r="B329" s="22">
        <v>35.130000000000003</v>
      </c>
    </row>
    <row r="330" spans="1:2" x14ac:dyDescent="0.15">
      <c r="A330" s="21">
        <v>43215</v>
      </c>
      <c r="B330" s="22">
        <v>34.770000000000003</v>
      </c>
    </row>
    <row r="331" spans="1:2" x14ac:dyDescent="0.15">
      <c r="A331" s="21">
        <v>43216</v>
      </c>
      <c r="B331" s="22">
        <v>34.93</v>
      </c>
    </row>
    <row r="332" spans="1:2" x14ac:dyDescent="0.15">
      <c r="A332" s="21">
        <v>43217</v>
      </c>
      <c r="B332" s="22">
        <v>35.07</v>
      </c>
    </row>
    <row r="333" spans="1:2" x14ac:dyDescent="0.15">
      <c r="A333" s="21">
        <v>43220</v>
      </c>
      <c r="B333" s="22">
        <v>34.700000000000003</v>
      </c>
    </row>
    <row r="334" spans="1:2" x14ac:dyDescent="0.15">
      <c r="A334" s="21">
        <v>43221</v>
      </c>
      <c r="B334" s="22">
        <v>33.56</v>
      </c>
    </row>
    <row r="335" spans="1:2" x14ac:dyDescent="0.15">
      <c r="A335" s="21">
        <v>43222</v>
      </c>
      <c r="B335" s="22">
        <v>33.07</v>
      </c>
    </row>
    <row r="336" spans="1:2" x14ac:dyDescent="0.15">
      <c r="A336" s="21">
        <v>43223</v>
      </c>
      <c r="B336" s="22">
        <v>32.950000000000003</v>
      </c>
    </row>
    <row r="337" spans="1:2" x14ac:dyDescent="0.15">
      <c r="A337" s="21">
        <v>43224</v>
      </c>
      <c r="B337" s="22">
        <v>33.03</v>
      </c>
    </row>
    <row r="338" spans="1:2" x14ac:dyDescent="0.15">
      <c r="A338" s="21">
        <v>43227</v>
      </c>
      <c r="B338" s="22">
        <v>33.11</v>
      </c>
    </row>
    <row r="339" spans="1:2" x14ac:dyDescent="0.15">
      <c r="A339" s="21">
        <v>43228</v>
      </c>
      <c r="B339" s="22">
        <v>33.159999999999997</v>
      </c>
    </row>
    <row r="340" spans="1:2" x14ac:dyDescent="0.15">
      <c r="A340" s="21">
        <v>43229</v>
      </c>
      <c r="B340" s="22">
        <v>33.340000000000003</v>
      </c>
    </row>
    <row r="341" spans="1:2" x14ac:dyDescent="0.15">
      <c r="A341" s="21">
        <v>43230</v>
      </c>
      <c r="B341" s="22">
        <v>33.22</v>
      </c>
    </row>
    <row r="342" spans="1:2" x14ac:dyDescent="0.15">
      <c r="A342" s="21">
        <v>43231</v>
      </c>
      <c r="B342" s="22">
        <v>33.65</v>
      </c>
    </row>
    <row r="343" spans="1:2" x14ac:dyDescent="0.15">
      <c r="A343" s="21">
        <v>43234</v>
      </c>
      <c r="B343" s="22">
        <v>33.99</v>
      </c>
    </row>
    <row r="344" spans="1:2" x14ac:dyDescent="0.15">
      <c r="A344" s="21">
        <v>43235</v>
      </c>
      <c r="B344" s="22">
        <v>33.83</v>
      </c>
    </row>
    <row r="345" spans="1:2" x14ac:dyDescent="0.15">
      <c r="A345" s="21">
        <v>43236</v>
      </c>
      <c r="B345" s="22">
        <v>33.82</v>
      </c>
    </row>
    <row r="346" spans="1:2" x14ac:dyDescent="0.15">
      <c r="A346" s="21">
        <v>43237</v>
      </c>
      <c r="B346" s="22">
        <v>33.85</v>
      </c>
    </row>
    <row r="347" spans="1:2" x14ac:dyDescent="0.15">
      <c r="A347" s="21">
        <v>43238</v>
      </c>
      <c r="B347" s="22">
        <v>33.78</v>
      </c>
    </row>
    <row r="348" spans="1:2" x14ac:dyDescent="0.15">
      <c r="A348" s="21">
        <v>43241</v>
      </c>
      <c r="B348" s="22">
        <v>33.94</v>
      </c>
    </row>
    <row r="349" spans="1:2" x14ac:dyDescent="0.15">
      <c r="A349" s="21">
        <v>43242</v>
      </c>
      <c r="B349" s="22">
        <v>33.86</v>
      </c>
    </row>
    <row r="350" spans="1:2" x14ac:dyDescent="0.15">
      <c r="A350" s="21">
        <v>43243</v>
      </c>
      <c r="B350" s="22">
        <v>34.1</v>
      </c>
    </row>
    <row r="351" spans="1:2" x14ac:dyDescent="0.15">
      <c r="A351" s="21">
        <v>43244</v>
      </c>
      <c r="B351" s="22">
        <v>34.020000000000003</v>
      </c>
    </row>
    <row r="352" spans="1:2" x14ac:dyDescent="0.15">
      <c r="A352" s="21">
        <v>43245</v>
      </c>
      <c r="B352" s="22">
        <v>33.82</v>
      </c>
    </row>
    <row r="353" spans="1:2" x14ac:dyDescent="0.15">
      <c r="A353" s="21">
        <v>43249</v>
      </c>
      <c r="B353" s="22">
        <v>33.840000000000003</v>
      </c>
    </row>
    <row r="354" spans="1:2" x14ac:dyDescent="0.15">
      <c r="A354" s="21">
        <v>43250</v>
      </c>
      <c r="B354" s="22">
        <v>34.17</v>
      </c>
    </row>
    <row r="355" spans="1:2" x14ac:dyDescent="0.15">
      <c r="A355" s="21">
        <v>43251</v>
      </c>
      <c r="B355" s="22">
        <v>34.06</v>
      </c>
    </row>
    <row r="356" spans="1:2" x14ac:dyDescent="0.15">
      <c r="A356" s="21">
        <v>43252</v>
      </c>
      <c r="B356" s="22">
        <v>34.36</v>
      </c>
    </row>
    <row r="357" spans="1:2" x14ac:dyDescent="0.15">
      <c r="A357" s="21">
        <v>43255</v>
      </c>
      <c r="B357" s="22">
        <v>34.549999999999997</v>
      </c>
    </row>
    <row r="358" spans="1:2" x14ac:dyDescent="0.15">
      <c r="A358" s="21">
        <v>43256</v>
      </c>
      <c r="B358" s="22">
        <v>34.54</v>
      </c>
    </row>
    <row r="359" spans="1:2" x14ac:dyDescent="0.15">
      <c r="A359" s="21">
        <v>43257</v>
      </c>
      <c r="B359" s="22">
        <v>34.49</v>
      </c>
    </row>
    <row r="360" spans="1:2" x14ac:dyDescent="0.15">
      <c r="A360" s="21">
        <v>43258</v>
      </c>
      <c r="B360" s="22">
        <v>34.590000000000003</v>
      </c>
    </row>
    <row r="361" spans="1:2" x14ac:dyDescent="0.15">
      <c r="A361" s="21">
        <v>43259</v>
      </c>
      <c r="B361" s="22">
        <v>34.76</v>
      </c>
    </row>
    <row r="362" spans="1:2" x14ac:dyDescent="0.15">
      <c r="A362" s="21">
        <v>43262</v>
      </c>
      <c r="B362" s="22">
        <v>34.409999999999997</v>
      </c>
    </row>
    <row r="363" spans="1:2" x14ac:dyDescent="0.15">
      <c r="A363" s="21">
        <v>43263</v>
      </c>
      <c r="B363" s="22">
        <v>34.409999999999997</v>
      </c>
    </row>
    <row r="364" spans="1:2" x14ac:dyDescent="0.15">
      <c r="A364" s="21">
        <v>43264</v>
      </c>
      <c r="B364" s="22">
        <v>34.33</v>
      </c>
    </row>
    <row r="365" spans="1:2" x14ac:dyDescent="0.15">
      <c r="A365" s="21">
        <v>43265</v>
      </c>
      <c r="B365" s="22">
        <v>34.28</v>
      </c>
    </row>
    <row r="366" spans="1:2" x14ac:dyDescent="0.15">
      <c r="A366" s="21">
        <v>43266</v>
      </c>
      <c r="B366" s="22">
        <v>34.47</v>
      </c>
    </row>
    <row r="367" spans="1:2" x14ac:dyDescent="0.15">
      <c r="A367" s="21">
        <v>43269</v>
      </c>
      <c r="B367" s="22">
        <v>34.28</v>
      </c>
    </row>
    <row r="368" spans="1:2" x14ac:dyDescent="0.15">
      <c r="A368" s="21">
        <v>43270</v>
      </c>
      <c r="B368" s="22">
        <v>34.33</v>
      </c>
    </row>
    <row r="369" spans="1:2" x14ac:dyDescent="0.15">
      <c r="A369" s="21">
        <v>43271</v>
      </c>
      <c r="B369" s="22">
        <v>34.56</v>
      </c>
    </row>
    <row r="370" spans="1:2" x14ac:dyDescent="0.15">
      <c r="A370" s="21">
        <v>43272</v>
      </c>
      <c r="B370" s="22">
        <v>34.409999999999997</v>
      </c>
    </row>
    <row r="371" spans="1:2" x14ac:dyDescent="0.15">
      <c r="A371" s="21">
        <v>43273</v>
      </c>
      <c r="B371" s="22">
        <v>34.61</v>
      </c>
    </row>
    <row r="372" spans="1:2" x14ac:dyDescent="0.15">
      <c r="A372" s="21">
        <v>43276</v>
      </c>
      <c r="B372" s="22">
        <v>34.49</v>
      </c>
    </row>
    <row r="373" spans="1:2" x14ac:dyDescent="0.15">
      <c r="A373" s="21">
        <v>43277</v>
      </c>
      <c r="B373" s="22">
        <v>34.49</v>
      </c>
    </row>
    <row r="374" spans="1:2" x14ac:dyDescent="0.15">
      <c r="A374" s="21">
        <v>43278</v>
      </c>
      <c r="B374" s="22">
        <v>34.33</v>
      </c>
    </row>
    <row r="375" spans="1:2" x14ac:dyDescent="0.15">
      <c r="A375" s="21">
        <v>43279</v>
      </c>
      <c r="B375" s="22">
        <v>34.47</v>
      </c>
    </row>
    <row r="376" spans="1:2" x14ac:dyDescent="0.15">
      <c r="A376" s="21">
        <v>43280</v>
      </c>
      <c r="B376" s="22">
        <v>34.39</v>
      </c>
    </row>
    <row r="377" spans="1:2" x14ac:dyDescent="0.15">
      <c r="A377" s="21">
        <v>43283</v>
      </c>
      <c r="B377" s="22">
        <v>34.44</v>
      </c>
    </row>
    <row r="378" spans="1:2" x14ac:dyDescent="0.15">
      <c r="A378" s="21">
        <v>43284</v>
      </c>
      <c r="B378" s="22">
        <v>34.46</v>
      </c>
    </row>
    <row r="379" spans="1:2" x14ac:dyDescent="0.15">
      <c r="A379" s="21">
        <v>43286</v>
      </c>
      <c r="B379" s="22">
        <v>34.950000000000003</v>
      </c>
    </row>
    <row r="380" spans="1:2" x14ac:dyDescent="0.15">
      <c r="A380" s="21">
        <v>43287</v>
      </c>
      <c r="B380" s="22">
        <v>35.18</v>
      </c>
    </row>
    <row r="381" spans="1:2" x14ac:dyDescent="0.15">
      <c r="A381" s="21">
        <v>43290</v>
      </c>
      <c r="B381" s="22">
        <v>35.229999999999997</v>
      </c>
    </row>
    <row r="382" spans="1:2" x14ac:dyDescent="0.15">
      <c r="A382" s="21">
        <v>43291</v>
      </c>
      <c r="B382" s="22">
        <v>35.479999999999997</v>
      </c>
    </row>
    <row r="383" spans="1:2" x14ac:dyDescent="0.15">
      <c r="A383" s="21">
        <v>43292</v>
      </c>
      <c r="B383" s="22">
        <v>35.270000000000003</v>
      </c>
    </row>
    <row r="384" spans="1:2" x14ac:dyDescent="0.15">
      <c r="A384" s="21">
        <v>43293</v>
      </c>
      <c r="B384" s="22">
        <v>35.57</v>
      </c>
    </row>
    <row r="385" spans="1:2" x14ac:dyDescent="0.15">
      <c r="A385" s="21">
        <v>43294</v>
      </c>
      <c r="B385" s="22">
        <v>35.58</v>
      </c>
    </row>
    <row r="386" spans="1:2" x14ac:dyDescent="0.15">
      <c r="A386" s="21">
        <v>43297</v>
      </c>
      <c r="B386" s="22">
        <v>35.43</v>
      </c>
    </row>
    <row r="387" spans="1:2" x14ac:dyDescent="0.15">
      <c r="A387" s="21">
        <v>43298</v>
      </c>
      <c r="B387" s="22">
        <v>35.69</v>
      </c>
    </row>
    <row r="388" spans="1:2" x14ac:dyDescent="0.15">
      <c r="A388" s="21">
        <v>43299</v>
      </c>
      <c r="B388" s="22">
        <v>35.700000000000003</v>
      </c>
    </row>
    <row r="389" spans="1:2" x14ac:dyDescent="0.15">
      <c r="A389" s="21">
        <v>43300</v>
      </c>
      <c r="B389" s="22">
        <v>35.42</v>
      </c>
    </row>
    <row r="390" spans="1:2" x14ac:dyDescent="0.15">
      <c r="A390" s="21">
        <v>43301</v>
      </c>
      <c r="B390" s="22">
        <v>35.39</v>
      </c>
    </row>
    <row r="391" spans="1:2" x14ac:dyDescent="0.15">
      <c r="A391" s="21">
        <v>43304</v>
      </c>
      <c r="B391" s="22">
        <v>35.270000000000003</v>
      </c>
    </row>
    <row r="392" spans="1:2" x14ac:dyDescent="0.15">
      <c r="A392" s="21">
        <v>43305</v>
      </c>
      <c r="B392" s="22">
        <v>35.74</v>
      </c>
    </row>
    <row r="393" spans="1:2" x14ac:dyDescent="0.15">
      <c r="A393" s="21">
        <v>43306</v>
      </c>
      <c r="B393" s="22">
        <v>36.01</v>
      </c>
    </row>
    <row r="394" spans="1:2" x14ac:dyDescent="0.15">
      <c r="A394" s="21">
        <v>43307</v>
      </c>
      <c r="B394" s="22">
        <v>36.17</v>
      </c>
    </row>
    <row r="395" spans="1:2" x14ac:dyDescent="0.15">
      <c r="A395" s="21">
        <v>43308</v>
      </c>
      <c r="B395" s="22">
        <v>36.409999999999997</v>
      </c>
    </row>
    <row r="396" spans="1:2" x14ac:dyDescent="0.15">
      <c r="A396" s="21">
        <v>43311</v>
      </c>
      <c r="B396" s="22">
        <v>36.58</v>
      </c>
    </row>
    <row r="397" spans="1:2" x14ac:dyDescent="0.15">
      <c r="A397" s="21">
        <v>43312</v>
      </c>
      <c r="B397" s="22">
        <v>37.85</v>
      </c>
    </row>
    <row r="398" spans="1:2" x14ac:dyDescent="0.15">
      <c r="A398" s="21">
        <v>43313</v>
      </c>
      <c r="B398" s="22">
        <v>38.17</v>
      </c>
    </row>
    <row r="399" spans="1:2" x14ac:dyDescent="0.15">
      <c r="A399" s="21">
        <v>43314</v>
      </c>
      <c r="B399" s="22">
        <v>37.590000000000003</v>
      </c>
    </row>
    <row r="400" spans="1:2" x14ac:dyDescent="0.15">
      <c r="A400" s="21">
        <v>43315</v>
      </c>
      <c r="B400" s="22">
        <v>38.43</v>
      </c>
    </row>
    <row r="401" spans="1:2" x14ac:dyDescent="0.15">
      <c r="A401" s="21">
        <v>43318</v>
      </c>
      <c r="B401" s="22">
        <v>38.9</v>
      </c>
    </row>
    <row r="402" spans="1:2" x14ac:dyDescent="0.15">
      <c r="A402" s="21">
        <v>43319</v>
      </c>
      <c r="B402" s="22">
        <v>38.71</v>
      </c>
    </row>
    <row r="403" spans="1:2" x14ac:dyDescent="0.15">
      <c r="A403" s="21">
        <v>43320</v>
      </c>
      <c r="B403" s="22">
        <v>39.25</v>
      </c>
    </row>
    <row r="404" spans="1:2" x14ac:dyDescent="0.15">
      <c r="A404" s="21">
        <v>43321</v>
      </c>
      <c r="B404" s="22">
        <v>38.869999999999997</v>
      </c>
    </row>
    <row r="405" spans="1:2" x14ac:dyDescent="0.15">
      <c r="A405" s="21">
        <v>43322</v>
      </c>
      <c r="B405" s="22">
        <v>38.799999999999997</v>
      </c>
    </row>
    <row r="406" spans="1:2" x14ac:dyDescent="0.15">
      <c r="A406" s="21">
        <v>43325</v>
      </c>
      <c r="B406" s="22">
        <v>38.69</v>
      </c>
    </row>
    <row r="407" spans="1:2" x14ac:dyDescent="0.15">
      <c r="A407" s="21">
        <v>43326</v>
      </c>
      <c r="B407" s="22">
        <v>38.590000000000003</v>
      </c>
    </row>
    <row r="408" spans="1:2" x14ac:dyDescent="0.15">
      <c r="A408" s="21">
        <v>43327</v>
      </c>
      <c r="B408" s="22">
        <v>39.020000000000003</v>
      </c>
    </row>
    <row r="409" spans="1:2" x14ac:dyDescent="0.15">
      <c r="A409" s="21">
        <v>43328</v>
      </c>
      <c r="B409" s="22">
        <v>39.26</v>
      </c>
    </row>
    <row r="410" spans="1:2" x14ac:dyDescent="0.15">
      <c r="A410" s="21">
        <v>43329</v>
      </c>
      <c r="B410" s="22">
        <v>39.9</v>
      </c>
    </row>
    <row r="411" spans="1:2" x14ac:dyDescent="0.15">
      <c r="A411" s="21">
        <v>43332</v>
      </c>
      <c r="B411" s="22">
        <v>40.130000000000003</v>
      </c>
    </row>
    <row r="412" spans="1:2" x14ac:dyDescent="0.15">
      <c r="A412" s="21">
        <v>43333</v>
      </c>
      <c r="B412" s="22">
        <v>39.97</v>
      </c>
    </row>
    <row r="413" spans="1:2" x14ac:dyDescent="0.15">
      <c r="A413" s="21">
        <v>43334</v>
      </c>
      <c r="B413" s="22">
        <v>39.880000000000003</v>
      </c>
    </row>
    <row r="414" spans="1:2" x14ac:dyDescent="0.15">
      <c r="A414" s="21">
        <v>43335</v>
      </c>
      <c r="B414" s="22">
        <v>40</v>
      </c>
    </row>
    <row r="415" spans="1:2" x14ac:dyDescent="0.15">
      <c r="A415" s="21">
        <v>43336</v>
      </c>
      <c r="B415" s="22">
        <v>40.19</v>
      </c>
    </row>
    <row r="416" spans="1:2" x14ac:dyDescent="0.15">
      <c r="A416" s="21">
        <v>43339</v>
      </c>
      <c r="B416" s="22">
        <v>39.42</v>
      </c>
    </row>
    <row r="417" spans="1:2" x14ac:dyDescent="0.15">
      <c r="A417" s="21">
        <v>43340</v>
      </c>
      <c r="B417" s="22">
        <v>39.340000000000003</v>
      </c>
    </row>
    <row r="418" spans="1:2" x14ac:dyDescent="0.15">
      <c r="A418" s="21">
        <v>43341</v>
      </c>
      <c r="B418" s="22">
        <v>39.340000000000003</v>
      </c>
    </row>
    <row r="419" spans="1:2" x14ac:dyDescent="0.15">
      <c r="A419" s="21">
        <v>43342</v>
      </c>
      <c r="B419" s="22">
        <v>39.340000000000003</v>
      </c>
    </row>
    <row r="420" spans="1:2" x14ac:dyDescent="0.15">
      <c r="A420" s="21">
        <v>43343</v>
      </c>
      <c r="B420" s="22">
        <v>39.36</v>
      </c>
    </row>
    <row r="421" spans="1:2" x14ac:dyDescent="0.15">
      <c r="A421" s="21">
        <v>43347</v>
      </c>
      <c r="B421" s="22">
        <v>39.22</v>
      </c>
    </row>
    <row r="422" spans="1:2" x14ac:dyDescent="0.15">
      <c r="A422" s="21">
        <v>43348</v>
      </c>
      <c r="B422" s="22">
        <v>39.67</v>
      </c>
    </row>
    <row r="423" spans="1:2" x14ac:dyDescent="0.15">
      <c r="A423" s="21">
        <v>43349</v>
      </c>
      <c r="B423" s="22">
        <v>39.61</v>
      </c>
    </row>
    <row r="424" spans="1:2" x14ac:dyDescent="0.15">
      <c r="A424" s="21">
        <v>43350</v>
      </c>
      <c r="B424" s="22">
        <v>40</v>
      </c>
    </row>
    <row r="425" spans="1:2" x14ac:dyDescent="0.15">
      <c r="A425" s="21">
        <v>43353</v>
      </c>
      <c r="B425" s="22">
        <v>39.869999999999997</v>
      </c>
    </row>
    <row r="426" spans="1:2" x14ac:dyDescent="0.15">
      <c r="A426" s="21">
        <v>43354</v>
      </c>
      <c r="B426" s="22">
        <v>40.11</v>
      </c>
    </row>
    <row r="427" spans="1:2" x14ac:dyDescent="0.15">
      <c r="A427" s="21">
        <v>43355</v>
      </c>
      <c r="B427" s="22">
        <v>40.200000000000003</v>
      </c>
    </row>
    <row r="428" spans="1:2" x14ac:dyDescent="0.15">
      <c r="A428" s="21">
        <v>43356</v>
      </c>
      <c r="B428" s="22">
        <v>40.619999999999997</v>
      </c>
    </row>
    <row r="429" spans="1:2" x14ac:dyDescent="0.15">
      <c r="A429" s="21">
        <v>43357</v>
      </c>
      <c r="B429" s="22">
        <v>40.72</v>
      </c>
    </row>
    <row r="430" spans="1:2" x14ac:dyDescent="0.15">
      <c r="A430" s="21">
        <v>43360</v>
      </c>
      <c r="B430" s="22">
        <v>40.770000000000003</v>
      </c>
    </row>
    <row r="431" spans="1:2" x14ac:dyDescent="0.15">
      <c r="A431" s="21">
        <v>43361</v>
      </c>
      <c r="B431" s="22">
        <v>41.25</v>
      </c>
    </row>
    <row r="432" spans="1:2" x14ac:dyDescent="0.15">
      <c r="A432" s="21">
        <v>43362</v>
      </c>
      <c r="B432" s="22">
        <v>41.01</v>
      </c>
    </row>
    <row r="433" spans="1:2" x14ac:dyDescent="0.15">
      <c r="A433" s="21">
        <v>43363</v>
      </c>
      <c r="B433" s="22">
        <v>41.47</v>
      </c>
    </row>
    <row r="434" spans="1:2" x14ac:dyDescent="0.15">
      <c r="A434" s="21">
        <v>43364</v>
      </c>
      <c r="B434" s="22">
        <v>41.77</v>
      </c>
    </row>
    <row r="435" spans="1:2" x14ac:dyDescent="0.15">
      <c r="A435" s="21">
        <v>43367</v>
      </c>
      <c r="B435" s="22">
        <v>41.64</v>
      </c>
    </row>
    <row r="436" spans="1:2" x14ac:dyDescent="0.15">
      <c r="A436" s="21">
        <v>43368</v>
      </c>
      <c r="B436" s="22">
        <v>41.51</v>
      </c>
    </row>
    <row r="437" spans="1:2" x14ac:dyDescent="0.15">
      <c r="A437" s="21">
        <v>43369</v>
      </c>
      <c r="B437" s="22">
        <v>41.41</v>
      </c>
    </row>
    <row r="438" spans="1:2" x14ac:dyDescent="0.15">
      <c r="A438" s="21">
        <v>43370</v>
      </c>
      <c r="B438" s="22">
        <v>41.61</v>
      </c>
    </row>
    <row r="439" spans="1:2" x14ac:dyDescent="0.15">
      <c r="A439" s="21">
        <v>43371</v>
      </c>
      <c r="B439" s="22">
        <v>41.78</v>
      </c>
    </row>
    <row r="440" spans="1:2" x14ac:dyDescent="0.15">
      <c r="A440" s="21">
        <v>43374</v>
      </c>
      <c r="B440" s="22">
        <v>41.97</v>
      </c>
    </row>
    <row r="441" spans="1:2" x14ac:dyDescent="0.15">
      <c r="A441" s="21">
        <v>43375</v>
      </c>
      <c r="B441" s="22">
        <v>41.92</v>
      </c>
    </row>
    <row r="442" spans="1:2" x14ac:dyDescent="0.15">
      <c r="A442" s="21">
        <v>43376</v>
      </c>
      <c r="B442" s="22">
        <v>42.48</v>
      </c>
    </row>
    <row r="443" spans="1:2" x14ac:dyDescent="0.15">
      <c r="A443" s="21">
        <v>43377</v>
      </c>
      <c r="B443" s="22">
        <v>42.37</v>
      </c>
    </row>
    <row r="444" spans="1:2" x14ac:dyDescent="0.15">
      <c r="A444" s="21">
        <v>43378</v>
      </c>
      <c r="B444" s="22">
        <v>42.57</v>
      </c>
    </row>
    <row r="445" spans="1:2" x14ac:dyDescent="0.15">
      <c r="A445" s="21">
        <v>43381</v>
      </c>
      <c r="B445" s="22">
        <v>42.92</v>
      </c>
    </row>
    <row r="446" spans="1:2" x14ac:dyDescent="0.15">
      <c r="A446" s="21">
        <v>43382</v>
      </c>
      <c r="B446" s="22">
        <v>43.1</v>
      </c>
    </row>
    <row r="447" spans="1:2" x14ac:dyDescent="0.15">
      <c r="A447" s="21">
        <v>43383</v>
      </c>
      <c r="B447" s="22">
        <v>42.19</v>
      </c>
    </row>
    <row r="448" spans="1:2" x14ac:dyDescent="0.15">
      <c r="A448" s="21">
        <v>43384</v>
      </c>
      <c r="B448" s="22">
        <v>40.58</v>
      </c>
    </row>
    <row r="449" spans="1:2" x14ac:dyDescent="0.15">
      <c r="A449" s="21">
        <v>43385</v>
      </c>
      <c r="B449" s="22">
        <v>41.5</v>
      </c>
    </row>
    <row r="450" spans="1:2" x14ac:dyDescent="0.15">
      <c r="A450" s="21">
        <v>43388</v>
      </c>
      <c r="B450" s="22">
        <v>40.880000000000003</v>
      </c>
    </row>
    <row r="451" spans="1:2" x14ac:dyDescent="0.15">
      <c r="A451" s="21">
        <v>43389</v>
      </c>
      <c r="B451" s="22">
        <v>41.64</v>
      </c>
    </row>
    <row r="452" spans="1:2" x14ac:dyDescent="0.15">
      <c r="A452" s="21">
        <v>43390</v>
      </c>
      <c r="B452" s="22">
        <v>42.25</v>
      </c>
    </row>
    <row r="453" spans="1:2" x14ac:dyDescent="0.15">
      <c r="A453" s="21">
        <v>43391</v>
      </c>
      <c r="B453" s="22">
        <v>41.71</v>
      </c>
    </row>
    <row r="454" spans="1:2" x14ac:dyDescent="0.15">
      <c r="A454" s="21">
        <v>43392</v>
      </c>
      <c r="B454" s="22">
        <v>42.18</v>
      </c>
    </row>
    <row r="455" spans="1:2" x14ac:dyDescent="0.15">
      <c r="A455" s="21">
        <v>43395</v>
      </c>
      <c r="B455" s="22">
        <v>42.06</v>
      </c>
    </row>
    <row r="456" spans="1:2" x14ac:dyDescent="0.15">
      <c r="A456" s="21">
        <v>43396</v>
      </c>
      <c r="B456" s="22">
        <v>41.8</v>
      </c>
    </row>
    <row r="457" spans="1:2" x14ac:dyDescent="0.15">
      <c r="A457" s="21">
        <v>43397</v>
      </c>
      <c r="B457" s="22">
        <v>40.270000000000003</v>
      </c>
    </row>
    <row r="458" spans="1:2" x14ac:dyDescent="0.15">
      <c r="A458" s="21">
        <v>43398</v>
      </c>
      <c r="B458" s="22">
        <v>41.15</v>
      </c>
    </row>
    <row r="459" spans="1:2" x14ac:dyDescent="0.15">
      <c r="A459" s="21">
        <v>43399</v>
      </c>
      <c r="B459" s="22">
        <v>40.380000000000003</v>
      </c>
    </row>
    <row r="460" spans="1:2" x14ac:dyDescent="0.15">
      <c r="A460" s="21">
        <v>43402</v>
      </c>
      <c r="B460" s="22">
        <v>40.98</v>
      </c>
    </row>
    <row r="461" spans="1:2" x14ac:dyDescent="0.15">
      <c r="A461" s="21">
        <v>43403</v>
      </c>
      <c r="B461" s="22">
        <v>40.659999999999997</v>
      </c>
    </row>
    <row r="462" spans="1:2" x14ac:dyDescent="0.15">
      <c r="A462" s="21">
        <v>43404</v>
      </c>
      <c r="B462" s="22">
        <v>40.82</v>
      </c>
    </row>
    <row r="463" spans="1:2" x14ac:dyDescent="0.15">
      <c r="A463" s="21">
        <v>43405</v>
      </c>
      <c r="B463" s="22">
        <v>41.4</v>
      </c>
    </row>
    <row r="464" spans="1:2" x14ac:dyDescent="0.15">
      <c r="A464" s="21">
        <v>43406</v>
      </c>
      <c r="B464" s="22">
        <v>40.700000000000003</v>
      </c>
    </row>
    <row r="465" spans="1:2" x14ac:dyDescent="0.15">
      <c r="A465" s="21">
        <v>43409</v>
      </c>
      <c r="B465" s="22">
        <v>41.25</v>
      </c>
    </row>
    <row r="466" spans="1:2" x14ac:dyDescent="0.15">
      <c r="A466" s="21">
        <v>43410</v>
      </c>
      <c r="B466" s="22">
        <v>40.770000000000003</v>
      </c>
    </row>
    <row r="467" spans="1:2" x14ac:dyDescent="0.15">
      <c r="A467" s="21">
        <v>43411</v>
      </c>
      <c r="B467" s="22">
        <v>42.09</v>
      </c>
    </row>
    <row r="468" spans="1:2" x14ac:dyDescent="0.15">
      <c r="A468" s="21">
        <v>43412</v>
      </c>
      <c r="B468" s="22">
        <v>41.57</v>
      </c>
    </row>
    <row r="469" spans="1:2" x14ac:dyDescent="0.15">
      <c r="A469" s="21">
        <v>43413</v>
      </c>
      <c r="B469" s="22">
        <v>41.98</v>
      </c>
    </row>
    <row r="470" spans="1:2" x14ac:dyDescent="0.15">
      <c r="A470" s="21">
        <v>43416</v>
      </c>
      <c r="B470" s="22">
        <v>41.81</v>
      </c>
    </row>
    <row r="471" spans="1:2" x14ac:dyDescent="0.15">
      <c r="A471" s="21">
        <v>43417</v>
      </c>
      <c r="B471" s="22">
        <v>41.25</v>
      </c>
    </row>
    <row r="472" spans="1:2" x14ac:dyDescent="0.15">
      <c r="A472" s="21">
        <v>43418</v>
      </c>
      <c r="B472" s="22">
        <v>40.68</v>
      </c>
    </row>
    <row r="473" spans="1:2" x14ac:dyDescent="0.15">
      <c r="A473" s="21">
        <v>43419</v>
      </c>
      <c r="B473" s="22">
        <v>40.96</v>
      </c>
    </row>
    <row r="474" spans="1:2" x14ac:dyDescent="0.15">
      <c r="A474" s="21">
        <v>43420</v>
      </c>
      <c r="B474" s="22">
        <v>41.25</v>
      </c>
    </row>
    <row r="475" spans="1:2" x14ac:dyDescent="0.15">
      <c r="A475" s="21">
        <v>43423</v>
      </c>
      <c r="B475" s="22">
        <v>41.88</v>
      </c>
    </row>
    <row r="476" spans="1:2" x14ac:dyDescent="0.15">
      <c r="A476" s="21">
        <v>43424</v>
      </c>
      <c r="B476" s="22">
        <v>41.26</v>
      </c>
    </row>
    <row r="477" spans="1:2" x14ac:dyDescent="0.15">
      <c r="A477" s="21">
        <v>43425</v>
      </c>
      <c r="B477" s="22">
        <v>40.86</v>
      </c>
    </row>
    <row r="478" spans="1:2" x14ac:dyDescent="0.15">
      <c r="A478" s="21">
        <v>43427</v>
      </c>
      <c r="B478" s="22">
        <v>40.89</v>
      </c>
    </row>
    <row r="479" spans="1:2" x14ac:dyDescent="0.15">
      <c r="A479" s="21">
        <v>43430</v>
      </c>
      <c r="B479" s="22">
        <v>41.08</v>
      </c>
    </row>
    <row r="480" spans="1:2" x14ac:dyDescent="0.15">
      <c r="A480" s="21">
        <v>43431</v>
      </c>
      <c r="B480" s="22">
        <v>41.78</v>
      </c>
    </row>
    <row r="481" spans="1:2" x14ac:dyDescent="0.15">
      <c r="A481" s="21">
        <v>43432</v>
      </c>
      <c r="B481" s="22">
        <v>42.56</v>
      </c>
    </row>
    <row r="482" spans="1:2" x14ac:dyDescent="0.15">
      <c r="A482" s="21">
        <v>43433</v>
      </c>
      <c r="B482" s="22">
        <v>43.14</v>
      </c>
    </row>
    <row r="483" spans="1:2" x14ac:dyDescent="0.15">
      <c r="A483" s="21">
        <v>43434</v>
      </c>
      <c r="B483" s="22">
        <v>43.82</v>
      </c>
    </row>
    <row r="484" spans="1:2" x14ac:dyDescent="0.15">
      <c r="A484" s="21">
        <v>43437</v>
      </c>
      <c r="B484" s="22">
        <v>43.6</v>
      </c>
    </row>
    <row r="485" spans="1:2" x14ac:dyDescent="0.15">
      <c r="A485" s="21">
        <v>43438</v>
      </c>
      <c r="B485" s="22">
        <v>42.79</v>
      </c>
    </row>
    <row r="486" spans="1:2" x14ac:dyDescent="0.15">
      <c r="A486" s="21">
        <v>43440</v>
      </c>
      <c r="B486" s="22">
        <v>42.64</v>
      </c>
    </row>
    <row r="487" spans="1:2" x14ac:dyDescent="0.15">
      <c r="A487" s="21">
        <v>43441</v>
      </c>
      <c r="B487" s="22">
        <v>41.63</v>
      </c>
    </row>
    <row r="488" spans="1:2" x14ac:dyDescent="0.15">
      <c r="A488" s="21">
        <v>43444</v>
      </c>
      <c r="B488" s="22">
        <v>42.09</v>
      </c>
    </row>
    <row r="489" spans="1:2" x14ac:dyDescent="0.15">
      <c r="A489" s="21">
        <v>43445</v>
      </c>
      <c r="B489" s="22">
        <v>41.72</v>
      </c>
    </row>
    <row r="490" spans="1:2" x14ac:dyDescent="0.15">
      <c r="A490" s="21">
        <v>43446</v>
      </c>
      <c r="B490" s="22">
        <v>41.86</v>
      </c>
    </row>
    <row r="491" spans="1:2" x14ac:dyDescent="0.15">
      <c r="A491" s="21">
        <v>43447</v>
      </c>
      <c r="B491" s="22">
        <v>42.25</v>
      </c>
    </row>
    <row r="492" spans="1:2" x14ac:dyDescent="0.15">
      <c r="A492" s="21">
        <v>43448</v>
      </c>
      <c r="B492" s="22">
        <v>41.52</v>
      </c>
    </row>
    <row r="493" spans="1:2" x14ac:dyDescent="0.15">
      <c r="A493" s="21">
        <v>43451</v>
      </c>
      <c r="B493" s="22">
        <v>40.869999999999997</v>
      </c>
    </row>
    <row r="494" spans="1:2" x14ac:dyDescent="0.15">
      <c r="A494" s="21">
        <v>43452</v>
      </c>
      <c r="B494" s="22">
        <v>40.19</v>
      </c>
    </row>
    <row r="495" spans="1:2" x14ac:dyDescent="0.15">
      <c r="A495" s="21">
        <v>43453</v>
      </c>
      <c r="B495" s="22">
        <v>39.79</v>
      </c>
    </row>
    <row r="496" spans="1:2" x14ac:dyDescent="0.15">
      <c r="A496" s="21">
        <v>43454</v>
      </c>
      <c r="B496" s="22">
        <v>39.770000000000003</v>
      </c>
    </row>
    <row r="497" spans="1:2" x14ac:dyDescent="0.15">
      <c r="A497" s="21">
        <v>43455</v>
      </c>
      <c r="B497" s="22">
        <v>39.75</v>
      </c>
    </row>
    <row r="498" spans="1:2" x14ac:dyDescent="0.15">
      <c r="A498" s="21">
        <v>43458</v>
      </c>
      <c r="B498" s="22">
        <v>38.44</v>
      </c>
    </row>
    <row r="499" spans="1:2" x14ac:dyDescent="0.15">
      <c r="A499" s="21">
        <v>43460</v>
      </c>
      <c r="B499" s="22">
        <v>39.99</v>
      </c>
    </row>
    <row r="500" spans="1:2" x14ac:dyDescent="0.15">
      <c r="A500" s="21">
        <v>43461</v>
      </c>
      <c r="B500" s="22">
        <v>40.619999999999997</v>
      </c>
    </row>
    <row r="501" spans="1:2" x14ac:dyDescent="0.15">
      <c r="A501" s="21">
        <v>43462</v>
      </c>
      <c r="B501" s="22">
        <v>40.72</v>
      </c>
    </row>
    <row r="502" spans="1:2" x14ac:dyDescent="0.15">
      <c r="A502" s="21">
        <v>43465</v>
      </c>
      <c r="B502" s="22">
        <v>41.38</v>
      </c>
    </row>
    <row r="503" spans="1:2" x14ac:dyDescent="0.15">
      <c r="A503" s="21">
        <v>43467</v>
      </c>
      <c r="B503" s="22">
        <v>41</v>
      </c>
    </row>
    <row r="504" spans="1:2" x14ac:dyDescent="0.15">
      <c r="A504" s="21">
        <v>43468</v>
      </c>
      <c r="B504" s="22">
        <v>39.85</v>
      </c>
    </row>
    <row r="505" spans="1:2" x14ac:dyDescent="0.15">
      <c r="A505" s="21">
        <v>43469</v>
      </c>
      <c r="B505" s="22">
        <v>40.76</v>
      </c>
    </row>
    <row r="506" spans="1:2" x14ac:dyDescent="0.15">
      <c r="A506" s="21">
        <v>43472</v>
      </c>
      <c r="B506" s="22">
        <v>40.98</v>
      </c>
    </row>
    <row r="507" spans="1:2" x14ac:dyDescent="0.15">
      <c r="A507" s="21">
        <v>43473</v>
      </c>
      <c r="B507" s="22">
        <v>41.17</v>
      </c>
    </row>
    <row r="508" spans="1:2" x14ac:dyDescent="0.15">
      <c r="A508" s="21">
        <v>43474</v>
      </c>
      <c r="B508" s="22">
        <v>41.08</v>
      </c>
    </row>
    <row r="509" spans="1:2" x14ac:dyDescent="0.15">
      <c r="A509" s="21">
        <v>43475</v>
      </c>
      <c r="B509" s="22">
        <v>40.11</v>
      </c>
    </row>
    <row r="510" spans="1:2" x14ac:dyDescent="0.15">
      <c r="A510" s="21">
        <v>43476</v>
      </c>
      <c r="B510" s="22">
        <v>40.65</v>
      </c>
    </row>
    <row r="511" spans="1:2" x14ac:dyDescent="0.15">
      <c r="A511" s="21">
        <v>43479</v>
      </c>
      <c r="B511" s="22">
        <v>40.159999999999997</v>
      </c>
    </row>
    <row r="512" spans="1:2" x14ac:dyDescent="0.15">
      <c r="A512" s="21">
        <v>43480</v>
      </c>
      <c r="B512" s="22">
        <v>40.51</v>
      </c>
    </row>
    <row r="513" spans="1:2" x14ac:dyDescent="0.15">
      <c r="A513" s="21">
        <v>43481</v>
      </c>
      <c r="B513" s="22">
        <v>39.92</v>
      </c>
    </row>
    <row r="514" spans="1:2" x14ac:dyDescent="0.15">
      <c r="A514" s="21">
        <v>43482</v>
      </c>
      <c r="B514" s="22">
        <v>40.26</v>
      </c>
    </row>
    <row r="515" spans="1:2" x14ac:dyDescent="0.15">
      <c r="A515" s="21">
        <v>43483</v>
      </c>
      <c r="B515" s="22">
        <v>40.32</v>
      </c>
    </row>
    <row r="516" spans="1:2" x14ac:dyDescent="0.15">
      <c r="A516" s="21">
        <v>43487</v>
      </c>
      <c r="B516" s="22">
        <v>40.07</v>
      </c>
    </row>
    <row r="517" spans="1:2" x14ac:dyDescent="0.15">
      <c r="A517" s="21">
        <v>43488</v>
      </c>
      <c r="B517" s="22">
        <v>39.97</v>
      </c>
    </row>
    <row r="518" spans="1:2" x14ac:dyDescent="0.15">
      <c r="A518" s="21">
        <v>43489</v>
      </c>
      <c r="B518" s="22">
        <v>38.82</v>
      </c>
    </row>
    <row r="519" spans="1:2" x14ac:dyDescent="0.15">
      <c r="A519" s="21">
        <v>43490</v>
      </c>
      <c r="B519" s="22">
        <v>38.520000000000003</v>
      </c>
    </row>
    <row r="520" spans="1:2" x14ac:dyDescent="0.15">
      <c r="A520" s="21">
        <v>43493</v>
      </c>
      <c r="B520" s="22">
        <v>37.47</v>
      </c>
    </row>
    <row r="521" spans="1:2" x14ac:dyDescent="0.15">
      <c r="A521" s="21">
        <v>43494</v>
      </c>
      <c r="B521" s="22">
        <v>38.65</v>
      </c>
    </row>
    <row r="522" spans="1:2" x14ac:dyDescent="0.15">
      <c r="A522" s="21">
        <v>43495</v>
      </c>
      <c r="B522" s="22">
        <v>39.42</v>
      </c>
    </row>
    <row r="523" spans="1:2" x14ac:dyDescent="0.15">
      <c r="A523" s="21">
        <v>43496</v>
      </c>
      <c r="B523" s="22">
        <v>40.24</v>
      </c>
    </row>
    <row r="524" spans="1:2" x14ac:dyDescent="0.15">
      <c r="A524" s="21">
        <v>43497</v>
      </c>
      <c r="B524" s="22">
        <v>40.65</v>
      </c>
    </row>
    <row r="525" spans="1:2" x14ac:dyDescent="0.15">
      <c r="A525" s="21">
        <v>43500</v>
      </c>
      <c r="B525" s="22">
        <v>40.229999999999997</v>
      </c>
    </row>
    <row r="526" spans="1:2" x14ac:dyDescent="0.15">
      <c r="A526" s="21">
        <v>43501</v>
      </c>
      <c r="B526" s="22">
        <v>39.92</v>
      </c>
    </row>
    <row r="527" spans="1:2" x14ac:dyDescent="0.15">
      <c r="A527" s="21">
        <v>43502</v>
      </c>
      <c r="B527" s="22">
        <v>40.130000000000003</v>
      </c>
    </row>
    <row r="528" spans="1:2" x14ac:dyDescent="0.15">
      <c r="A528" s="21">
        <v>43503</v>
      </c>
      <c r="B528" s="22">
        <v>39.53</v>
      </c>
    </row>
    <row r="529" spans="1:2" x14ac:dyDescent="0.15">
      <c r="A529" s="21">
        <v>43504</v>
      </c>
      <c r="B529" s="22">
        <v>40.03</v>
      </c>
    </row>
    <row r="530" spans="1:2" x14ac:dyDescent="0.15">
      <c r="A530" s="21">
        <v>43507</v>
      </c>
      <c r="B530" s="22">
        <v>39.51</v>
      </c>
    </row>
    <row r="531" spans="1:2" x14ac:dyDescent="0.15">
      <c r="A531" s="21">
        <v>43508</v>
      </c>
      <c r="B531" s="22">
        <v>39.69</v>
      </c>
    </row>
    <row r="532" spans="1:2" x14ac:dyDescent="0.15">
      <c r="A532" s="21">
        <v>43509</v>
      </c>
      <c r="B532" s="22">
        <v>39.53</v>
      </c>
    </row>
    <row r="533" spans="1:2" x14ac:dyDescent="0.15">
      <c r="A533" s="21">
        <v>43510</v>
      </c>
      <c r="B533" s="22">
        <v>39.79</v>
      </c>
    </row>
    <row r="534" spans="1:2" x14ac:dyDescent="0.15">
      <c r="A534" s="21">
        <v>43511</v>
      </c>
      <c r="B534" s="22">
        <v>40.19</v>
      </c>
    </row>
    <row r="535" spans="1:2" x14ac:dyDescent="0.15">
      <c r="A535" s="21">
        <v>43515</v>
      </c>
      <c r="B535" s="22">
        <v>40.380000000000003</v>
      </c>
    </row>
    <row r="536" spans="1:2" x14ac:dyDescent="0.15">
      <c r="A536" s="21">
        <v>43516</v>
      </c>
      <c r="B536" s="22">
        <v>40</v>
      </c>
    </row>
    <row r="537" spans="1:2" x14ac:dyDescent="0.15">
      <c r="A537" s="21">
        <v>43517</v>
      </c>
      <c r="B537" s="22">
        <v>39.950000000000003</v>
      </c>
    </row>
    <row r="538" spans="1:2" x14ac:dyDescent="0.15">
      <c r="A538" s="21">
        <v>43518</v>
      </c>
      <c r="B538" s="22">
        <v>40.72</v>
      </c>
    </row>
    <row r="539" spans="1:2" x14ac:dyDescent="0.15">
      <c r="A539" s="21">
        <v>43521</v>
      </c>
      <c r="B539" s="22">
        <v>40.840000000000003</v>
      </c>
    </row>
    <row r="540" spans="1:2" x14ac:dyDescent="0.15">
      <c r="A540" s="21">
        <v>43522</v>
      </c>
      <c r="B540" s="22">
        <v>40.78</v>
      </c>
    </row>
    <row r="541" spans="1:2" x14ac:dyDescent="0.15">
      <c r="A541" s="21">
        <v>43523</v>
      </c>
      <c r="B541" s="22">
        <v>40.700000000000003</v>
      </c>
    </row>
    <row r="542" spans="1:2" x14ac:dyDescent="0.15">
      <c r="A542" s="21">
        <v>43524</v>
      </c>
      <c r="B542" s="22">
        <v>41.09</v>
      </c>
    </row>
    <row r="543" spans="1:2" x14ac:dyDescent="0.15">
      <c r="A543" s="21">
        <v>43525</v>
      </c>
      <c r="B543" s="22">
        <v>41.1</v>
      </c>
    </row>
    <row r="544" spans="1:2" x14ac:dyDescent="0.15">
      <c r="A544" s="21">
        <v>43528</v>
      </c>
      <c r="B544" s="22">
        <v>40.83</v>
      </c>
    </row>
    <row r="545" spans="1:2" x14ac:dyDescent="0.15">
      <c r="A545" s="21">
        <v>43529</v>
      </c>
      <c r="B545" s="22">
        <v>40.659999999999997</v>
      </c>
    </row>
    <row r="546" spans="1:2" x14ac:dyDescent="0.15">
      <c r="A546" s="21">
        <v>43530</v>
      </c>
      <c r="B546" s="22">
        <v>39.68</v>
      </c>
    </row>
    <row r="547" spans="1:2" x14ac:dyDescent="0.15">
      <c r="A547" s="21">
        <v>43531</v>
      </c>
      <c r="B547" s="22">
        <v>39.24</v>
      </c>
    </row>
    <row r="548" spans="1:2" x14ac:dyDescent="0.15">
      <c r="A548" s="21">
        <v>43532</v>
      </c>
      <c r="B548" s="22">
        <v>38.76</v>
      </c>
    </row>
    <row r="549" spans="1:2" x14ac:dyDescent="0.15">
      <c r="A549" s="21">
        <v>43535</v>
      </c>
      <c r="B549" s="22">
        <v>39.340000000000003</v>
      </c>
    </row>
    <row r="550" spans="1:2" x14ac:dyDescent="0.15">
      <c r="A550" s="21">
        <v>43536</v>
      </c>
      <c r="B550" s="22">
        <v>39.56</v>
      </c>
    </row>
    <row r="551" spans="1:2" x14ac:dyDescent="0.15">
      <c r="A551" s="21">
        <v>43537</v>
      </c>
      <c r="B551" s="22">
        <v>39.82</v>
      </c>
    </row>
    <row r="552" spans="1:2" x14ac:dyDescent="0.15">
      <c r="A552" s="21">
        <v>43538</v>
      </c>
      <c r="B552" s="22">
        <v>39.049999999999997</v>
      </c>
    </row>
    <row r="553" spans="1:2" x14ac:dyDescent="0.15">
      <c r="A553" s="21">
        <v>43539</v>
      </c>
      <c r="B553" s="22">
        <v>39.61</v>
      </c>
    </row>
    <row r="554" spans="1:2" x14ac:dyDescent="0.15">
      <c r="A554" s="21">
        <v>43542</v>
      </c>
      <c r="B554" s="22">
        <v>39.630000000000003</v>
      </c>
    </row>
    <row r="555" spans="1:2" x14ac:dyDescent="0.15">
      <c r="A555" s="21">
        <v>43543</v>
      </c>
      <c r="B555" s="22">
        <v>40.1</v>
      </c>
    </row>
    <row r="556" spans="1:2" x14ac:dyDescent="0.15">
      <c r="A556" s="21">
        <v>43544</v>
      </c>
      <c r="B556" s="22">
        <v>39.979999999999997</v>
      </c>
    </row>
    <row r="557" spans="1:2" x14ac:dyDescent="0.15">
      <c r="A557" s="21">
        <v>43545</v>
      </c>
      <c r="B557" s="22">
        <v>40.15</v>
      </c>
    </row>
    <row r="558" spans="1:2" x14ac:dyDescent="0.15">
      <c r="A558" s="21">
        <v>43546</v>
      </c>
      <c r="B558" s="22">
        <v>39.67</v>
      </c>
    </row>
    <row r="559" spans="1:2" x14ac:dyDescent="0.15">
      <c r="A559" s="21">
        <v>43549</v>
      </c>
      <c r="B559" s="22">
        <v>39.71</v>
      </c>
    </row>
    <row r="560" spans="1:2" x14ac:dyDescent="0.15">
      <c r="A560" s="21">
        <v>43550</v>
      </c>
      <c r="B560" s="22">
        <v>40.21</v>
      </c>
    </row>
    <row r="561" spans="1:2" x14ac:dyDescent="0.15">
      <c r="A561" s="21">
        <v>43551</v>
      </c>
      <c r="B561" s="22">
        <v>39.83</v>
      </c>
    </row>
    <row r="562" spans="1:2" x14ac:dyDescent="0.15">
      <c r="A562" s="21">
        <v>43552</v>
      </c>
      <c r="B562" s="22">
        <v>40.090000000000003</v>
      </c>
    </row>
    <row r="563" spans="1:2" x14ac:dyDescent="0.15">
      <c r="A563" s="21">
        <v>43553</v>
      </c>
      <c r="B563" s="22">
        <v>40.26</v>
      </c>
    </row>
    <row r="564" spans="1:2" x14ac:dyDescent="0.15">
      <c r="A564" s="21">
        <v>43556</v>
      </c>
      <c r="B564" s="22">
        <v>40.61</v>
      </c>
    </row>
    <row r="565" spans="1:2" x14ac:dyDescent="0.15">
      <c r="A565" s="21">
        <v>43557</v>
      </c>
      <c r="B565" s="22">
        <v>40.68</v>
      </c>
    </row>
    <row r="566" spans="1:2" x14ac:dyDescent="0.15">
      <c r="A566" s="21">
        <v>43558</v>
      </c>
      <c r="B566" s="22">
        <v>40.61</v>
      </c>
    </row>
    <row r="567" spans="1:2" x14ac:dyDescent="0.15">
      <c r="A567" s="21">
        <v>43559</v>
      </c>
      <c r="B567" s="22">
        <v>40.520000000000003</v>
      </c>
    </row>
    <row r="568" spans="1:2" x14ac:dyDescent="0.15">
      <c r="A568" s="21">
        <v>43560</v>
      </c>
      <c r="B568" s="22">
        <v>40.75</v>
      </c>
    </row>
    <row r="569" spans="1:2" x14ac:dyDescent="0.15">
      <c r="A569" s="21">
        <v>43563</v>
      </c>
      <c r="B569" s="22">
        <v>40.89</v>
      </c>
    </row>
    <row r="570" spans="1:2" x14ac:dyDescent="0.15">
      <c r="A570" s="21">
        <v>43564</v>
      </c>
      <c r="B570" s="22">
        <v>40.61</v>
      </c>
    </row>
    <row r="571" spans="1:2" x14ac:dyDescent="0.15">
      <c r="A571" s="21">
        <v>43565</v>
      </c>
      <c r="B571" s="22">
        <v>40.51</v>
      </c>
    </row>
    <row r="572" spans="1:2" x14ac:dyDescent="0.15">
      <c r="A572" s="21">
        <v>43566</v>
      </c>
      <c r="B572" s="22">
        <v>40.07</v>
      </c>
    </row>
    <row r="573" spans="1:2" x14ac:dyDescent="0.15">
      <c r="A573" s="21">
        <v>43567</v>
      </c>
      <c r="B573" s="22">
        <v>39.54</v>
      </c>
    </row>
    <row r="574" spans="1:2" x14ac:dyDescent="0.15">
      <c r="A574" s="21">
        <v>43570</v>
      </c>
      <c r="B574" s="22">
        <v>39.9</v>
      </c>
    </row>
    <row r="575" spans="1:2" x14ac:dyDescent="0.15">
      <c r="A575" s="21">
        <v>43571</v>
      </c>
      <c r="B575" s="22">
        <v>38.79</v>
      </c>
    </row>
    <row r="576" spans="1:2" x14ac:dyDescent="0.15">
      <c r="A576" s="21">
        <v>43572</v>
      </c>
      <c r="B576" s="22">
        <v>37.799999999999997</v>
      </c>
    </row>
    <row r="577" spans="1:2" x14ac:dyDescent="0.15">
      <c r="A577" s="21">
        <v>43573</v>
      </c>
      <c r="B577" s="22">
        <v>37.33</v>
      </c>
    </row>
    <row r="578" spans="1:2" x14ac:dyDescent="0.15">
      <c r="A578" s="21">
        <v>43577</v>
      </c>
      <c r="B578" s="22">
        <v>36.950000000000003</v>
      </c>
    </row>
    <row r="579" spans="1:2" x14ac:dyDescent="0.15">
      <c r="A579" s="21">
        <v>43578</v>
      </c>
      <c r="B579" s="22">
        <v>37.369999999999997</v>
      </c>
    </row>
    <row r="580" spans="1:2" x14ac:dyDescent="0.15">
      <c r="A580" s="21">
        <v>43579</v>
      </c>
      <c r="B580" s="22">
        <v>37.32</v>
      </c>
    </row>
    <row r="581" spans="1:2" x14ac:dyDescent="0.15">
      <c r="A581" s="21">
        <v>43580</v>
      </c>
      <c r="B581" s="22">
        <v>37.549999999999997</v>
      </c>
    </row>
    <row r="582" spans="1:2" x14ac:dyDescent="0.15">
      <c r="A582" s="21">
        <v>43581</v>
      </c>
      <c r="B582" s="22">
        <v>37.89</v>
      </c>
    </row>
    <row r="583" spans="1:2" x14ac:dyDescent="0.15">
      <c r="A583" s="21">
        <v>43584</v>
      </c>
      <c r="B583" s="22">
        <v>37.53</v>
      </c>
    </row>
    <row r="584" spans="1:2" x14ac:dyDescent="0.15">
      <c r="A584" s="21">
        <v>43585</v>
      </c>
      <c r="B584" s="22">
        <v>38.5</v>
      </c>
    </row>
    <row r="585" spans="1:2" x14ac:dyDescent="0.15">
      <c r="A585" s="21">
        <v>43586</v>
      </c>
      <c r="B585" s="22">
        <v>38.65</v>
      </c>
    </row>
    <row r="586" spans="1:2" x14ac:dyDescent="0.15">
      <c r="A586" s="21">
        <v>43587</v>
      </c>
      <c r="B586" s="22">
        <v>38.880000000000003</v>
      </c>
    </row>
    <row r="587" spans="1:2" x14ac:dyDescent="0.15">
      <c r="A587" s="21">
        <v>43588</v>
      </c>
      <c r="B587" s="22">
        <v>39.24</v>
      </c>
    </row>
    <row r="588" spans="1:2" x14ac:dyDescent="0.15">
      <c r="A588" s="21">
        <v>43591</v>
      </c>
      <c r="B588" s="22">
        <v>39.479999999999997</v>
      </c>
    </row>
    <row r="589" spans="1:2" x14ac:dyDescent="0.15">
      <c r="A589" s="21">
        <v>43592</v>
      </c>
      <c r="B589" s="22">
        <v>38.700000000000003</v>
      </c>
    </row>
    <row r="590" spans="1:2" x14ac:dyDescent="0.15">
      <c r="A590" s="21">
        <v>43593</v>
      </c>
      <c r="B590" s="22">
        <v>38.82</v>
      </c>
    </row>
    <row r="591" spans="1:2" x14ac:dyDescent="0.15">
      <c r="A591" s="21">
        <v>43594</v>
      </c>
      <c r="B591" s="22">
        <v>38.520000000000003</v>
      </c>
    </row>
    <row r="592" spans="1:2" x14ac:dyDescent="0.15">
      <c r="A592" s="21">
        <v>43595</v>
      </c>
      <c r="B592" s="22">
        <v>38.6</v>
      </c>
    </row>
    <row r="593" spans="1:2" x14ac:dyDescent="0.15">
      <c r="A593" s="21">
        <v>43598</v>
      </c>
      <c r="B593" s="22">
        <v>38.46</v>
      </c>
    </row>
    <row r="594" spans="1:2" x14ac:dyDescent="0.15">
      <c r="A594" s="21">
        <v>43599</v>
      </c>
      <c r="B594" s="22">
        <v>38.54</v>
      </c>
    </row>
    <row r="595" spans="1:2" x14ac:dyDescent="0.15">
      <c r="A595" s="21">
        <v>43600</v>
      </c>
      <c r="B595" s="22">
        <v>39.01</v>
      </c>
    </row>
    <row r="596" spans="1:2" x14ac:dyDescent="0.15">
      <c r="A596" s="21">
        <v>43601</v>
      </c>
      <c r="B596" s="22">
        <v>39.47</v>
      </c>
    </row>
    <row r="597" spans="1:2" x14ac:dyDescent="0.15">
      <c r="A597" s="21">
        <v>43602</v>
      </c>
      <c r="B597" s="22">
        <v>39.31</v>
      </c>
    </row>
    <row r="598" spans="1:2" x14ac:dyDescent="0.15">
      <c r="A598" s="21">
        <v>43605</v>
      </c>
      <c r="B598" s="22">
        <v>39.43</v>
      </c>
    </row>
    <row r="599" spans="1:2" x14ac:dyDescent="0.15">
      <c r="A599" s="21">
        <v>43606</v>
      </c>
      <c r="B599" s="22">
        <v>39.5</v>
      </c>
    </row>
    <row r="600" spans="1:2" x14ac:dyDescent="0.15">
      <c r="A600" s="21">
        <v>43607</v>
      </c>
      <c r="B600" s="22">
        <v>39.799999999999997</v>
      </c>
    </row>
    <row r="601" spans="1:2" x14ac:dyDescent="0.15">
      <c r="A601" s="21">
        <v>43608</v>
      </c>
      <c r="B601" s="22">
        <v>39.74</v>
      </c>
    </row>
    <row r="602" spans="1:2" x14ac:dyDescent="0.15">
      <c r="A602" s="21">
        <v>43609</v>
      </c>
      <c r="B602" s="22">
        <v>39.770000000000003</v>
      </c>
    </row>
    <row r="603" spans="1:2" x14ac:dyDescent="0.15">
      <c r="A603" s="21">
        <v>43613</v>
      </c>
      <c r="B603" s="22">
        <v>39.72</v>
      </c>
    </row>
    <row r="604" spans="1:2" x14ac:dyDescent="0.15">
      <c r="A604" s="21">
        <v>43614</v>
      </c>
      <c r="B604" s="22">
        <v>39.549999999999997</v>
      </c>
    </row>
    <row r="605" spans="1:2" x14ac:dyDescent="0.15">
      <c r="A605" s="21">
        <v>43615</v>
      </c>
      <c r="B605" s="22">
        <v>39.72</v>
      </c>
    </row>
    <row r="606" spans="1:2" x14ac:dyDescent="0.15">
      <c r="A606" s="21">
        <v>43616</v>
      </c>
      <c r="B606" s="22">
        <v>39.36</v>
      </c>
    </row>
    <row r="607" spans="1:2" x14ac:dyDescent="0.15">
      <c r="A607" s="21">
        <v>43619</v>
      </c>
      <c r="B607" s="22">
        <v>39.74</v>
      </c>
    </row>
    <row r="608" spans="1:2" x14ac:dyDescent="0.15">
      <c r="A608" s="21">
        <v>43620</v>
      </c>
      <c r="B608" s="22">
        <v>40.03</v>
      </c>
    </row>
    <row r="609" spans="1:2" x14ac:dyDescent="0.15">
      <c r="A609" s="21">
        <v>43621</v>
      </c>
      <c r="B609" s="22">
        <v>40.270000000000003</v>
      </c>
    </row>
    <row r="610" spans="1:2" x14ac:dyDescent="0.15">
      <c r="A610" s="21">
        <v>43622</v>
      </c>
      <c r="B610" s="22">
        <v>40.49</v>
      </c>
    </row>
    <row r="611" spans="1:2" x14ac:dyDescent="0.15">
      <c r="A611" s="21">
        <v>43623</v>
      </c>
      <c r="B611" s="22">
        <v>40.69</v>
      </c>
    </row>
    <row r="612" spans="1:2" x14ac:dyDescent="0.15">
      <c r="A612" s="21">
        <v>43626</v>
      </c>
      <c r="B612" s="22">
        <v>40.83</v>
      </c>
    </row>
    <row r="613" spans="1:2" x14ac:dyDescent="0.15">
      <c r="A613" s="21">
        <v>43627</v>
      </c>
      <c r="B613" s="22">
        <v>40.450000000000003</v>
      </c>
    </row>
    <row r="614" spans="1:2" x14ac:dyDescent="0.15">
      <c r="A614" s="21">
        <v>43628</v>
      </c>
      <c r="B614" s="22">
        <v>40.840000000000003</v>
      </c>
    </row>
    <row r="615" spans="1:2" x14ac:dyDescent="0.15">
      <c r="A615" s="21">
        <v>43629</v>
      </c>
      <c r="B615" s="22">
        <v>40.29</v>
      </c>
    </row>
    <row r="616" spans="1:2" x14ac:dyDescent="0.15">
      <c r="A616" s="21">
        <v>43630</v>
      </c>
      <c r="B616" s="22">
        <v>40.53</v>
      </c>
    </row>
    <row r="617" spans="1:2" x14ac:dyDescent="0.15">
      <c r="A617" s="21">
        <v>43633</v>
      </c>
      <c r="B617" s="22">
        <v>40.65</v>
      </c>
    </row>
    <row r="618" spans="1:2" x14ac:dyDescent="0.15">
      <c r="A618" s="21">
        <v>43634</v>
      </c>
      <c r="B618" s="22">
        <v>40.83</v>
      </c>
    </row>
    <row r="619" spans="1:2" x14ac:dyDescent="0.15">
      <c r="A619" s="21">
        <v>43635</v>
      </c>
      <c r="B619" s="22">
        <v>41.24</v>
      </c>
    </row>
    <row r="620" spans="1:2" x14ac:dyDescent="0.15">
      <c r="A620" s="21">
        <v>43636</v>
      </c>
      <c r="B620" s="22">
        <v>41.33</v>
      </c>
    </row>
    <row r="621" spans="1:2" x14ac:dyDescent="0.15">
      <c r="A621" s="21">
        <v>43637</v>
      </c>
      <c r="B621" s="22">
        <v>41.4</v>
      </c>
    </row>
    <row r="622" spans="1:2" x14ac:dyDescent="0.15">
      <c r="A622" s="21">
        <v>43640</v>
      </c>
      <c r="B622" s="22">
        <v>41.48</v>
      </c>
    </row>
    <row r="623" spans="1:2" x14ac:dyDescent="0.15">
      <c r="A623" s="21">
        <v>43641</v>
      </c>
      <c r="B623" s="22">
        <v>41.48</v>
      </c>
    </row>
    <row r="624" spans="1:2" x14ac:dyDescent="0.15">
      <c r="A624" s="21">
        <v>43642</v>
      </c>
      <c r="B624" s="22">
        <v>40.75</v>
      </c>
    </row>
    <row r="625" spans="1:2" x14ac:dyDescent="0.15">
      <c r="A625" s="21">
        <v>43643</v>
      </c>
      <c r="B625" s="22">
        <v>41.17</v>
      </c>
    </row>
    <row r="626" spans="1:2" x14ac:dyDescent="0.15">
      <c r="A626" s="21">
        <v>43644</v>
      </c>
      <c r="B626" s="22">
        <v>41.07</v>
      </c>
    </row>
    <row r="627" spans="1:2" x14ac:dyDescent="0.15">
      <c r="A627" s="21">
        <v>43647</v>
      </c>
      <c r="B627" s="22">
        <v>41.49</v>
      </c>
    </row>
    <row r="628" spans="1:2" x14ac:dyDescent="0.15">
      <c r="A628" s="21">
        <v>43648</v>
      </c>
      <c r="B628" s="22">
        <v>41.92</v>
      </c>
    </row>
    <row r="629" spans="1:2" x14ac:dyDescent="0.15">
      <c r="A629" s="21">
        <v>43649</v>
      </c>
      <c r="B629" s="22">
        <v>42.09</v>
      </c>
    </row>
    <row r="630" spans="1:2" x14ac:dyDescent="0.15">
      <c r="A630" s="21">
        <v>43651</v>
      </c>
      <c r="B630" s="22">
        <v>41.63</v>
      </c>
    </row>
    <row r="631" spans="1:2" x14ac:dyDescent="0.15">
      <c r="A631" s="21">
        <v>43654</v>
      </c>
      <c r="B631" s="22">
        <v>41.05</v>
      </c>
    </row>
    <row r="632" spans="1:2" x14ac:dyDescent="0.15">
      <c r="A632" s="21">
        <v>43655</v>
      </c>
      <c r="B632" s="22">
        <v>41.11</v>
      </c>
    </row>
    <row r="633" spans="1:2" x14ac:dyDescent="0.15">
      <c r="A633" s="21">
        <v>43656</v>
      </c>
      <c r="B633" s="22">
        <v>41.77</v>
      </c>
    </row>
    <row r="634" spans="1:2" x14ac:dyDescent="0.15">
      <c r="A634" s="21">
        <v>43657</v>
      </c>
      <c r="B634" s="22">
        <v>40.74</v>
      </c>
    </row>
    <row r="635" spans="1:2" x14ac:dyDescent="0.15">
      <c r="A635" s="21">
        <v>43658</v>
      </c>
      <c r="B635" s="22">
        <v>40.19</v>
      </c>
    </row>
    <row r="636" spans="1:2" x14ac:dyDescent="0.15">
      <c r="A636" s="21">
        <v>43661</v>
      </c>
      <c r="B636" s="22">
        <v>40.520000000000003</v>
      </c>
    </row>
    <row r="637" spans="1:2" x14ac:dyDescent="0.15">
      <c r="A637" s="21">
        <v>43662</v>
      </c>
      <c r="B637" s="22">
        <v>40.619999999999997</v>
      </c>
    </row>
    <row r="638" spans="1:2" x14ac:dyDescent="0.15">
      <c r="A638" s="21">
        <v>43663</v>
      </c>
      <c r="B638" s="22">
        <v>40.520000000000003</v>
      </c>
    </row>
    <row r="639" spans="1:2" x14ac:dyDescent="0.15">
      <c r="A639" s="21">
        <v>43664</v>
      </c>
      <c r="B639" s="22">
        <v>40.82</v>
      </c>
    </row>
    <row r="640" spans="1:2" x14ac:dyDescent="0.15">
      <c r="A640" s="21">
        <v>43665</v>
      </c>
      <c r="B640" s="22">
        <v>40.54</v>
      </c>
    </row>
    <row r="641" spans="1:2" x14ac:dyDescent="0.15">
      <c r="A641" s="21">
        <v>43668</v>
      </c>
      <c r="B641" s="22">
        <v>40.590000000000003</v>
      </c>
    </row>
    <row r="642" spans="1:2" x14ac:dyDescent="0.15">
      <c r="A642" s="21">
        <v>43669</v>
      </c>
      <c r="B642" s="22">
        <v>40.85</v>
      </c>
    </row>
    <row r="643" spans="1:2" x14ac:dyDescent="0.15">
      <c r="A643" s="21">
        <v>43670</v>
      </c>
      <c r="B643" s="22">
        <v>40.659999999999997</v>
      </c>
    </row>
    <row r="644" spans="1:2" x14ac:dyDescent="0.15">
      <c r="A644" s="21">
        <v>43671</v>
      </c>
      <c r="B644" s="22">
        <v>40.450000000000003</v>
      </c>
    </row>
    <row r="645" spans="1:2" x14ac:dyDescent="0.15">
      <c r="A645" s="21">
        <v>43672</v>
      </c>
      <c r="B645" s="22">
        <v>40.85</v>
      </c>
    </row>
    <row r="646" spans="1:2" x14ac:dyDescent="0.15">
      <c r="A646" s="21">
        <v>43675</v>
      </c>
      <c r="B646" s="22">
        <v>39.29</v>
      </c>
    </row>
    <row r="647" spans="1:2" x14ac:dyDescent="0.15">
      <c r="A647" s="21">
        <v>43676</v>
      </c>
      <c r="B647" s="22">
        <v>36.770000000000003</v>
      </c>
    </row>
    <row r="648" spans="1:2" x14ac:dyDescent="0.15">
      <c r="A648" s="21">
        <v>43677</v>
      </c>
      <c r="B648" s="22">
        <v>36.82</v>
      </c>
    </row>
    <row r="649" spans="1:2" x14ac:dyDescent="0.15">
      <c r="A649" s="21">
        <v>43678</v>
      </c>
      <c r="B649" s="22">
        <v>36.26</v>
      </c>
    </row>
    <row r="650" spans="1:2" x14ac:dyDescent="0.15">
      <c r="A650" s="21">
        <v>43679</v>
      </c>
      <c r="B650" s="22">
        <v>36.020000000000003</v>
      </c>
    </row>
    <row r="651" spans="1:2" x14ac:dyDescent="0.15">
      <c r="A651" s="21">
        <v>43682</v>
      </c>
      <c r="B651" s="22">
        <v>35.04</v>
      </c>
    </row>
    <row r="652" spans="1:2" x14ac:dyDescent="0.15">
      <c r="A652" s="21">
        <v>43683</v>
      </c>
      <c r="B652" s="22">
        <v>35.03</v>
      </c>
    </row>
    <row r="653" spans="1:2" x14ac:dyDescent="0.15">
      <c r="A653" s="21">
        <v>43684</v>
      </c>
      <c r="B653" s="22">
        <v>34.68</v>
      </c>
    </row>
    <row r="654" spans="1:2" x14ac:dyDescent="0.15">
      <c r="A654" s="21">
        <v>43685</v>
      </c>
      <c r="B654" s="22">
        <v>34.950000000000003</v>
      </c>
    </row>
    <row r="655" spans="1:2" x14ac:dyDescent="0.15">
      <c r="A655" s="21">
        <v>43686</v>
      </c>
      <c r="B655" s="22">
        <v>34.46</v>
      </c>
    </row>
    <row r="656" spans="1:2" x14ac:dyDescent="0.15">
      <c r="A656" s="21">
        <v>43689</v>
      </c>
      <c r="B656" s="22">
        <v>33.549999999999997</v>
      </c>
    </row>
    <row r="657" spans="1:2" x14ac:dyDescent="0.15">
      <c r="A657" s="21">
        <v>43690</v>
      </c>
      <c r="B657" s="22">
        <v>33.369999999999997</v>
      </c>
    </row>
    <row r="658" spans="1:2" x14ac:dyDescent="0.15">
      <c r="A658" s="21">
        <v>43691</v>
      </c>
      <c r="B658" s="22">
        <v>32.46</v>
      </c>
    </row>
    <row r="659" spans="1:2" x14ac:dyDescent="0.15">
      <c r="A659" s="21">
        <v>43692</v>
      </c>
      <c r="B659" s="22">
        <v>32.69</v>
      </c>
    </row>
    <row r="660" spans="1:2" x14ac:dyDescent="0.15">
      <c r="A660" s="21">
        <v>43693</v>
      </c>
      <c r="B660" s="22">
        <v>32.85</v>
      </c>
    </row>
    <row r="661" spans="1:2" x14ac:dyDescent="0.15">
      <c r="A661" s="21">
        <v>43696</v>
      </c>
      <c r="B661" s="22">
        <v>33.35</v>
      </c>
    </row>
    <row r="662" spans="1:2" x14ac:dyDescent="0.15">
      <c r="A662" s="21">
        <v>43697</v>
      </c>
      <c r="B662" s="22">
        <v>32.81</v>
      </c>
    </row>
    <row r="663" spans="1:2" x14ac:dyDescent="0.15">
      <c r="A663" s="21">
        <v>43698</v>
      </c>
      <c r="B663" s="22">
        <v>33.049999999999997</v>
      </c>
    </row>
    <row r="664" spans="1:2" x14ac:dyDescent="0.15">
      <c r="A664" s="21">
        <v>43699</v>
      </c>
      <c r="B664" s="22">
        <v>33.25</v>
      </c>
    </row>
    <row r="665" spans="1:2" x14ac:dyDescent="0.15">
      <c r="A665" s="21">
        <v>43700</v>
      </c>
      <c r="B665" s="22">
        <v>32.549999999999997</v>
      </c>
    </row>
    <row r="666" spans="1:2" x14ac:dyDescent="0.15">
      <c r="A666" s="21">
        <v>43703</v>
      </c>
      <c r="B666" s="22">
        <v>33.03</v>
      </c>
    </row>
    <row r="667" spans="1:2" x14ac:dyDescent="0.15">
      <c r="A667" s="21">
        <v>43704</v>
      </c>
      <c r="B667" s="22">
        <v>32.549999999999997</v>
      </c>
    </row>
    <row r="668" spans="1:2" x14ac:dyDescent="0.15">
      <c r="A668" s="21">
        <v>43705</v>
      </c>
      <c r="B668" s="22">
        <v>33.25</v>
      </c>
    </row>
    <row r="669" spans="1:2" x14ac:dyDescent="0.15">
      <c r="A669" s="21">
        <v>43706</v>
      </c>
      <c r="B669" s="22">
        <v>33.49</v>
      </c>
    </row>
    <row r="670" spans="1:2" x14ac:dyDescent="0.15">
      <c r="A670" s="21">
        <v>43707</v>
      </c>
      <c r="B670" s="22">
        <v>33.700000000000003</v>
      </c>
    </row>
    <row r="671" spans="1:2" x14ac:dyDescent="0.15">
      <c r="A671" s="21">
        <v>43711</v>
      </c>
      <c r="B671" s="22">
        <v>34.24</v>
      </c>
    </row>
    <row r="672" spans="1:2" x14ac:dyDescent="0.15">
      <c r="A672" s="21">
        <v>43712</v>
      </c>
      <c r="B672" s="22">
        <v>33.97</v>
      </c>
    </row>
    <row r="673" spans="1:2" x14ac:dyDescent="0.15">
      <c r="A673" s="21">
        <v>43713</v>
      </c>
      <c r="B673" s="22">
        <v>34.450000000000003</v>
      </c>
    </row>
    <row r="674" spans="1:2" x14ac:dyDescent="0.15">
      <c r="A674" s="21">
        <v>43714</v>
      </c>
      <c r="B674" s="22">
        <v>34.6</v>
      </c>
    </row>
    <row r="675" spans="1:2" x14ac:dyDescent="0.15">
      <c r="A675" s="21">
        <v>43717</v>
      </c>
      <c r="B675" s="22">
        <v>34.909999999999997</v>
      </c>
    </row>
    <row r="676" spans="1:2" x14ac:dyDescent="0.15">
      <c r="A676" s="21">
        <v>43718</v>
      </c>
      <c r="B676" s="22">
        <v>35.43</v>
      </c>
    </row>
    <row r="677" spans="1:2" x14ac:dyDescent="0.15">
      <c r="A677" s="21">
        <v>43719</v>
      </c>
      <c r="B677" s="22">
        <v>35.46</v>
      </c>
    </row>
    <row r="678" spans="1:2" x14ac:dyDescent="0.15">
      <c r="A678" s="21">
        <v>43720</v>
      </c>
      <c r="B678" s="22">
        <v>35.340000000000003</v>
      </c>
    </row>
    <row r="679" spans="1:2" x14ac:dyDescent="0.15">
      <c r="A679" s="21">
        <v>43721</v>
      </c>
      <c r="B679" s="22">
        <v>34.99</v>
      </c>
    </row>
    <row r="680" spans="1:2" x14ac:dyDescent="0.15">
      <c r="A680" s="21">
        <v>43724</v>
      </c>
      <c r="B680" s="22">
        <v>34.909999999999997</v>
      </c>
    </row>
    <row r="681" spans="1:2" x14ac:dyDescent="0.15">
      <c r="A681" s="21">
        <v>43725</v>
      </c>
      <c r="B681" s="22">
        <v>34.6</v>
      </c>
    </row>
    <row r="682" spans="1:2" x14ac:dyDescent="0.15">
      <c r="A682" s="21">
        <v>43726</v>
      </c>
      <c r="B682" s="22">
        <v>34.49</v>
      </c>
    </row>
    <row r="683" spans="1:2" x14ac:dyDescent="0.15">
      <c r="A683" s="21">
        <v>43727</v>
      </c>
      <c r="B683" s="22">
        <v>34.61</v>
      </c>
    </row>
    <row r="684" spans="1:2" x14ac:dyDescent="0.15">
      <c r="A684" s="21">
        <v>43728</v>
      </c>
      <c r="B684" s="22">
        <v>34.78</v>
      </c>
    </row>
    <row r="685" spans="1:2" x14ac:dyDescent="0.15">
      <c r="A685" s="21">
        <v>43731</v>
      </c>
      <c r="B685" s="22">
        <v>34.35</v>
      </c>
    </row>
    <row r="686" spans="1:2" x14ac:dyDescent="0.15">
      <c r="A686" s="21">
        <v>43732</v>
      </c>
      <c r="B686" s="22">
        <v>34.14</v>
      </c>
    </row>
    <row r="687" spans="1:2" x14ac:dyDescent="0.15">
      <c r="A687" s="21">
        <v>43733</v>
      </c>
      <c r="B687" s="22">
        <v>34.03</v>
      </c>
    </row>
    <row r="688" spans="1:2" x14ac:dyDescent="0.15">
      <c r="A688" s="21">
        <v>43734</v>
      </c>
      <c r="B688" s="22">
        <v>33.92</v>
      </c>
    </row>
    <row r="689" spans="1:2" x14ac:dyDescent="0.15">
      <c r="A689" s="21">
        <v>43735</v>
      </c>
      <c r="B689" s="22">
        <v>34.33</v>
      </c>
    </row>
    <row r="690" spans="1:2" x14ac:dyDescent="0.15">
      <c r="A690" s="21">
        <v>43738</v>
      </c>
      <c r="B690" s="22">
        <v>34.06</v>
      </c>
    </row>
    <row r="691" spans="1:2" x14ac:dyDescent="0.15">
      <c r="A691" s="21">
        <v>43739</v>
      </c>
      <c r="B691" s="22">
        <v>33.590000000000003</v>
      </c>
    </row>
    <row r="692" spans="1:2" x14ac:dyDescent="0.15">
      <c r="A692" s="21">
        <v>43740</v>
      </c>
      <c r="B692" s="22">
        <v>32.89</v>
      </c>
    </row>
    <row r="693" spans="1:2" x14ac:dyDescent="0.15">
      <c r="A693" s="21">
        <v>43741</v>
      </c>
      <c r="B693" s="22">
        <v>33.6</v>
      </c>
    </row>
    <row r="694" spans="1:2" x14ac:dyDescent="0.15">
      <c r="A694" s="21">
        <v>43742</v>
      </c>
      <c r="B694" s="22">
        <v>34.06</v>
      </c>
    </row>
    <row r="695" spans="1:2" x14ac:dyDescent="0.15">
      <c r="A695" s="21">
        <v>43745</v>
      </c>
      <c r="B695" s="22">
        <v>33.97</v>
      </c>
    </row>
    <row r="696" spans="1:2" x14ac:dyDescent="0.15">
      <c r="A696" s="21">
        <v>43746</v>
      </c>
      <c r="B696" s="22">
        <v>33.590000000000003</v>
      </c>
    </row>
    <row r="697" spans="1:2" x14ac:dyDescent="0.15">
      <c r="A697" s="21">
        <v>43747</v>
      </c>
      <c r="B697" s="22">
        <v>33.83</v>
      </c>
    </row>
    <row r="698" spans="1:2" x14ac:dyDescent="0.15">
      <c r="A698" s="21">
        <v>43748</v>
      </c>
      <c r="B698" s="22">
        <v>33.93</v>
      </c>
    </row>
    <row r="699" spans="1:2" x14ac:dyDescent="0.15">
      <c r="A699" s="21">
        <v>43749</v>
      </c>
      <c r="B699" s="22">
        <v>34.229999999999997</v>
      </c>
    </row>
    <row r="700" spans="1:2" x14ac:dyDescent="0.15">
      <c r="A700" s="21">
        <v>43752</v>
      </c>
      <c r="B700" s="22">
        <v>34.409999999999997</v>
      </c>
    </row>
    <row r="701" spans="1:2" x14ac:dyDescent="0.15">
      <c r="A701" s="21">
        <v>43753</v>
      </c>
      <c r="B701" s="22">
        <v>34.6</v>
      </c>
    </row>
    <row r="702" spans="1:2" x14ac:dyDescent="0.15">
      <c r="A702" s="21">
        <v>43754</v>
      </c>
      <c r="B702" s="22">
        <v>34.450000000000003</v>
      </c>
    </row>
    <row r="703" spans="1:2" x14ac:dyDescent="0.15">
      <c r="A703" s="21">
        <v>43755</v>
      </c>
      <c r="B703" s="22">
        <v>34.56</v>
      </c>
    </row>
    <row r="704" spans="1:2" x14ac:dyDescent="0.15">
      <c r="A704" s="21">
        <v>43756</v>
      </c>
      <c r="B704" s="22">
        <v>34.56</v>
      </c>
    </row>
    <row r="705" spans="1:2" x14ac:dyDescent="0.15">
      <c r="A705" s="21">
        <v>43759</v>
      </c>
      <c r="B705" s="22">
        <v>34.56</v>
      </c>
    </row>
    <row r="706" spans="1:2" x14ac:dyDescent="0.15">
      <c r="A706" s="21">
        <v>43760</v>
      </c>
      <c r="B706" s="22">
        <v>34.53</v>
      </c>
    </row>
    <row r="707" spans="1:2" x14ac:dyDescent="0.15">
      <c r="A707" s="21">
        <v>43761</v>
      </c>
      <c r="B707" s="22">
        <v>34.86</v>
      </c>
    </row>
    <row r="708" spans="1:2" x14ac:dyDescent="0.15">
      <c r="A708" s="21">
        <v>43762</v>
      </c>
      <c r="B708" s="22">
        <v>34.5</v>
      </c>
    </row>
    <row r="709" spans="1:2" x14ac:dyDescent="0.15">
      <c r="A709" s="21">
        <v>43763</v>
      </c>
      <c r="B709" s="22">
        <v>34.86</v>
      </c>
    </row>
    <row r="710" spans="1:2" x14ac:dyDescent="0.15">
      <c r="A710" s="21">
        <v>43766</v>
      </c>
      <c r="B710" s="22">
        <v>35.340000000000003</v>
      </c>
    </row>
    <row r="711" spans="1:2" x14ac:dyDescent="0.15">
      <c r="A711" s="21">
        <v>43767</v>
      </c>
      <c r="B711" s="22">
        <v>36.22</v>
      </c>
    </row>
    <row r="712" spans="1:2" x14ac:dyDescent="0.15">
      <c r="A712" s="21">
        <v>43768</v>
      </c>
      <c r="B712" s="22">
        <v>36.479999999999997</v>
      </c>
    </row>
    <row r="713" spans="1:2" x14ac:dyDescent="0.15">
      <c r="A713" s="21">
        <v>43769</v>
      </c>
      <c r="B713" s="22">
        <v>36.369999999999997</v>
      </c>
    </row>
    <row r="714" spans="1:2" x14ac:dyDescent="0.15">
      <c r="A714" s="21">
        <v>43770</v>
      </c>
      <c r="B714" s="22">
        <v>36.39</v>
      </c>
    </row>
    <row r="715" spans="1:2" x14ac:dyDescent="0.15">
      <c r="A715" s="21">
        <v>43773</v>
      </c>
      <c r="B715" s="22">
        <v>36.049999999999997</v>
      </c>
    </row>
    <row r="716" spans="1:2" x14ac:dyDescent="0.15">
      <c r="A716" s="21">
        <v>43774</v>
      </c>
      <c r="B716" s="22">
        <v>35.53</v>
      </c>
    </row>
    <row r="717" spans="1:2" x14ac:dyDescent="0.15">
      <c r="A717" s="21">
        <v>43775</v>
      </c>
      <c r="B717" s="22">
        <v>35.65</v>
      </c>
    </row>
    <row r="718" spans="1:2" x14ac:dyDescent="0.15">
      <c r="A718" s="21">
        <v>43776</v>
      </c>
      <c r="B718" s="22">
        <v>34.99</v>
      </c>
    </row>
    <row r="719" spans="1:2" x14ac:dyDescent="0.15">
      <c r="A719" s="21">
        <v>43777</v>
      </c>
      <c r="B719" s="22">
        <v>35.119999999999997</v>
      </c>
    </row>
    <row r="720" spans="1:2" x14ac:dyDescent="0.15">
      <c r="A720" s="21">
        <v>43780</v>
      </c>
      <c r="B720" s="22">
        <v>35.01</v>
      </c>
    </row>
    <row r="721" spans="1:2" x14ac:dyDescent="0.15">
      <c r="A721" s="21">
        <v>43781</v>
      </c>
      <c r="B721" s="22">
        <v>35.049999999999997</v>
      </c>
    </row>
    <row r="722" spans="1:2" x14ac:dyDescent="0.15">
      <c r="A722" s="21">
        <v>43782</v>
      </c>
      <c r="B722" s="22">
        <v>34.69</v>
      </c>
    </row>
    <row r="723" spans="1:2" x14ac:dyDescent="0.15">
      <c r="A723" s="21">
        <v>43783</v>
      </c>
      <c r="B723" s="22">
        <v>34.65</v>
      </c>
    </row>
    <row r="724" spans="1:2" x14ac:dyDescent="0.15">
      <c r="A724" s="21">
        <v>43784</v>
      </c>
      <c r="B724" s="22">
        <v>35.340000000000003</v>
      </c>
    </row>
    <row r="725" spans="1:2" x14ac:dyDescent="0.15">
      <c r="A725" s="21">
        <v>43787</v>
      </c>
      <c r="B725" s="22">
        <v>35.28</v>
      </c>
    </row>
    <row r="726" spans="1:2" x14ac:dyDescent="0.15">
      <c r="A726" s="21">
        <v>43788</v>
      </c>
      <c r="B726" s="22">
        <v>35.700000000000003</v>
      </c>
    </row>
    <row r="727" spans="1:2" x14ac:dyDescent="0.15">
      <c r="A727" s="21">
        <v>43789</v>
      </c>
      <c r="B727" s="22">
        <v>35.119999999999997</v>
      </c>
    </row>
    <row r="728" spans="1:2" x14ac:dyDescent="0.15">
      <c r="A728" s="21">
        <v>43790</v>
      </c>
      <c r="B728" s="22">
        <v>35.78</v>
      </c>
    </row>
    <row r="729" spans="1:2" x14ac:dyDescent="0.15">
      <c r="A729" s="21">
        <v>43791</v>
      </c>
      <c r="B729" s="22">
        <v>36.33</v>
      </c>
    </row>
    <row r="730" spans="1:2" x14ac:dyDescent="0.15">
      <c r="A730" s="21">
        <v>43794</v>
      </c>
      <c r="B730" s="22">
        <v>36.67</v>
      </c>
    </row>
    <row r="731" spans="1:2" x14ac:dyDescent="0.15">
      <c r="A731" s="21">
        <v>43795</v>
      </c>
      <c r="B731" s="22">
        <v>36.299999999999997</v>
      </c>
    </row>
    <row r="732" spans="1:2" x14ac:dyDescent="0.15">
      <c r="A732" s="21">
        <v>43796</v>
      </c>
      <c r="B732" s="22">
        <v>36.619999999999997</v>
      </c>
    </row>
    <row r="733" spans="1:2" x14ac:dyDescent="0.15">
      <c r="A733" s="21">
        <v>43798</v>
      </c>
      <c r="B733" s="22">
        <v>36.51</v>
      </c>
    </row>
    <row r="734" spans="1:2" x14ac:dyDescent="0.15">
      <c r="A734" s="21">
        <v>43801</v>
      </c>
      <c r="B734" s="22">
        <v>36.299999999999997</v>
      </c>
    </row>
    <row r="735" spans="1:2" x14ac:dyDescent="0.15">
      <c r="A735" s="21">
        <v>43802</v>
      </c>
      <c r="B735" s="22">
        <v>36.07</v>
      </c>
    </row>
    <row r="736" spans="1:2" x14ac:dyDescent="0.15">
      <c r="A736" s="21">
        <v>43803</v>
      </c>
      <c r="B736" s="22">
        <v>36.15</v>
      </c>
    </row>
    <row r="737" spans="1:2" x14ac:dyDescent="0.15">
      <c r="A737" s="21">
        <v>43804</v>
      </c>
      <c r="B737" s="22">
        <v>36.049999999999997</v>
      </c>
    </row>
    <row r="738" spans="1:2" x14ac:dyDescent="0.15">
      <c r="A738" s="21">
        <v>43805</v>
      </c>
      <c r="B738" s="22">
        <v>36.299999999999997</v>
      </c>
    </row>
    <row r="739" spans="1:2" x14ac:dyDescent="0.15">
      <c r="A739" s="21">
        <v>43808</v>
      </c>
      <c r="B739" s="22">
        <v>36.33</v>
      </c>
    </row>
    <row r="740" spans="1:2" x14ac:dyDescent="0.15">
      <c r="A740" s="21">
        <v>43809</v>
      </c>
      <c r="B740" s="22">
        <v>36.479999999999997</v>
      </c>
    </row>
    <row r="741" spans="1:2" x14ac:dyDescent="0.15">
      <c r="A741" s="21">
        <v>43810</v>
      </c>
      <c r="B741" s="22">
        <v>36.229999999999997</v>
      </c>
    </row>
    <row r="742" spans="1:2" x14ac:dyDescent="0.15">
      <c r="A742" s="21">
        <v>43811</v>
      </c>
      <c r="B742" s="22">
        <v>36.53</v>
      </c>
    </row>
    <row r="743" spans="1:2" x14ac:dyDescent="0.15">
      <c r="A743" s="21">
        <v>43812</v>
      </c>
      <c r="B743" s="22">
        <v>36.33</v>
      </c>
    </row>
    <row r="744" spans="1:2" x14ac:dyDescent="0.15">
      <c r="A744" s="21">
        <v>43815</v>
      </c>
      <c r="B744" s="22">
        <v>37.1</v>
      </c>
    </row>
    <row r="745" spans="1:2" x14ac:dyDescent="0.15">
      <c r="A745" s="21">
        <v>43816</v>
      </c>
      <c r="B745" s="22">
        <v>36.880000000000003</v>
      </c>
    </row>
    <row r="746" spans="1:2" x14ac:dyDescent="0.15">
      <c r="A746" s="21">
        <v>43817</v>
      </c>
      <c r="B746" s="22">
        <v>36.869999999999997</v>
      </c>
    </row>
    <row r="747" spans="1:2" x14ac:dyDescent="0.15">
      <c r="A747" s="21">
        <v>43818</v>
      </c>
      <c r="B747" s="22">
        <v>36.94</v>
      </c>
    </row>
    <row r="748" spans="1:2" x14ac:dyDescent="0.15">
      <c r="A748" s="21">
        <v>43819</v>
      </c>
      <c r="B748" s="22">
        <v>37.19</v>
      </c>
    </row>
    <row r="749" spans="1:2" x14ac:dyDescent="0.15">
      <c r="A749" s="21">
        <v>43822</v>
      </c>
      <c r="B749" s="22">
        <v>37.270000000000003</v>
      </c>
    </row>
    <row r="750" spans="1:2" x14ac:dyDescent="0.15">
      <c r="A750" s="21">
        <v>43823</v>
      </c>
      <c r="B750" s="22">
        <v>37.24</v>
      </c>
    </row>
    <row r="751" spans="1:2" x14ac:dyDescent="0.15">
      <c r="A751" s="21">
        <v>43825</v>
      </c>
      <c r="B751" s="22">
        <v>37.33</v>
      </c>
    </row>
    <row r="752" spans="1:2" x14ac:dyDescent="0.15">
      <c r="A752" s="21">
        <v>43826</v>
      </c>
      <c r="B752" s="22">
        <v>37.270000000000003</v>
      </c>
    </row>
    <row r="753" spans="1:2" x14ac:dyDescent="0.15">
      <c r="A753" s="21">
        <v>43829</v>
      </c>
      <c r="B753" s="22">
        <v>36.880000000000003</v>
      </c>
    </row>
    <row r="754" spans="1:2" x14ac:dyDescent="0.15">
      <c r="A754" s="21">
        <v>43830</v>
      </c>
      <c r="B754" s="22">
        <v>37.14</v>
      </c>
    </row>
    <row r="755" spans="1:2" x14ac:dyDescent="0.15">
      <c r="A755" s="21">
        <v>43832</v>
      </c>
      <c r="B755" s="22">
        <v>37.1</v>
      </c>
    </row>
    <row r="756" spans="1:2" x14ac:dyDescent="0.15">
      <c r="A756" s="21">
        <v>43833</v>
      </c>
      <c r="B756" s="22">
        <v>36.9</v>
      </c>
    </row>
    <row r="757" spans="1:2" x14ac:dyDescent="0.15">
      <c r="A757" s="21">
        <v>43836</v>
      </c>
      <c r="B757" s="22">
        <v>36.86</v>
      </c>
    </row>
    <row r="758" spans="1:2" x14ac:dyDescent="0.15">
      <c r="A758" s="21">
        <v>43837</v>
      </c>
      <c r="B758" s="22">
        <v>36.729999999999997</v>
      </c>
    </row>
    <row r="759" spans="1:2" x14ac:dyDescent="0.15">
      <c r="A759" s="21">
        <v>43838</v>
      </c>
      <c r="B759" s="22">
        <v>37.03</v>
      </c>
    </row>
    <row r="760" spans="1:2" x14ac:dyDescent="0.15">
      <c r="A760" s="21">
        <v>43839</v>
      </c>
      <c r="B760" s="22">
        <v>36.869999999999997</v>
      </c>
    </row>
    <row r="761" spans="1:2" x14ac:dyDescent="0.15">
      <c r="A761" s="21">
        <v>43840</v>
      </c>
      <c r="B761" s="22">
        <v>37.43</v>
      </c>
    </row>
    <row r="762" spans="1:2" x14ac:dyDescent="0.15">
      <c r="A762" s="21">
        <v>43843</v>
      </c>
      <c r="B762" s="22">
        <v>37.36</v>
      </c>
    </row>
    <row r="763" spans="1:2" x14ac:dyDescent="0.15">
      <c r="A763" s="21">
        <v>43844</v>
      </c>
      <c r="B763" s="22">
        <v>37.979999999999997</v>
      </c>
    </row>
    <row r="764" spans="1:2" x14ac:dyDescent="0.15">
      <c r="A764" s="21">
        <v>43845</v>
      </c>
      <c r="B764" s="22">
        <v>38.549999999999997</v>
      </c>
    </row>
    <row r="765" spans="1:2" x14ac:dyDescent="0.15">
      <c r="A765" s="21">
        <v>43846</v>
      </c>
      <c r="B765" s="22">
        <v>38.5</v>
      </c>
    </row>
    <row r="766" spans="1:2" x14ac:dyDescent="0.15">
      <c r="A766" s="21">
        <v>43847</v>
      </c>
      <c r="B766" s="22">
        <v>38.4</v>
      </c>
    </row>
    <row r="767" spans="1:2" x14ac:dyDescent="0.15">
      <c r="A767" s="21">
        <v>43851</v>
      </c>
      <c r="B767" s="22">
        <v>38.24</v>
      </c>
    </row>
    <row r="768" spans="1:2" x14ac:dyDescent="0.15">
      <c r="A768" s="21">
        <v>43852</v>
      </c>
      <c r="B768" s="22">
        <v>38.1</v>
      </c>
    </row>
    <row r="769" spans="1:2" x14ac:dyDescent="0.15">
      <c r="A769" s="21">
        <v>43853</v>
      </c>
      <c r="B769" s="22">
        <v>38.590000000000003</v>
      </c>
    </row>
    <row r="770" spans="1:2" x14ac:dyDescent="0.15">
      <c r="A770" s="21">
        <v>43854</v>
      </c>
      <c r="B770" s="22">
        <v>37.75</v>
      </c>
    </row>
    <row r="771" spans="1:2" x14ac:dyDescent="0.15">
      <c r="A771" s="21">
        <v>43857</v>
      </c>
      <c r="B771" s="22">
        <v>38.07</v>
      </c>
    </row>
    <row r="772" spans="1:2" x14ac:dyDescent="0.15">
      <c r="A772" s="21">
        <v>43858</v>
      </c>
      <c r="B772" s="22">
        <v>36.15</v>
      </c>
    </row>
    <row r="773" spans="1:2" x14ac:dyDescent="0.15">
      <c r="A773" s="21">
        <v>43859</v>
      </c>
      <c r="B773" s="22">
        <v>35.619999999999997</v>
      </c>
    </row>
    <row r="774" spans="1:2" x14ac:dyDescent="0.15">
      <c r="A774" s="21">
        <v>43860</v>
      </c>
      <c r="B774" s="22">
        <v>35.14</v>
      </c>
    </row>
    <row r="775" spans="1:2" x14ac:dyDescent="0.15">
      <c r="A775" s="21">
        <v>43861</v>
      </c>
      <c r="B775" s="22">
        <v>35.299999999999997</v>
      </c>
    </row>
    <row r="776" spans="1:2" x14ac:dyDescent="0.15">
      <c r="A776" s="21">
        <v>43864</v>
      </c>
      <c r="B776" s="22">
        <v>35.56</v>
      </c>
    </row>
    <row r="777" spans="1:2" x14ac:dyDescent="0.15">
      <c r="A777" s="21">
        <v>43865</v>
      </c>
      <c r="B777" s="22">
        <v>35.729999999999997</v>
      </c>
    </row>
    <row r="778" spans="1:2" x14ac:dyDescent="0.15">
      <c r="A778" s="21">
        <v>43866</v>
      </c>
      <c r="B778" s="22">
        <v>36.18</v>
      </c>
    </row>
    <row r="779" spans="1:2" x14ac:dyDescent="0.15">
      <c r="A779" s="21">
        <v>43867</v>
      </c>
      <c r="B779" s="22">
        <v>36.270000000000003</v>
      </c>
    </row>
    <row r="780" spans="1:2" x14ac:dyDescent="0.15">
      <c r="A780" s="21">
        <v>43868</v>
      </c>
      <c r="B780" s="22">
        <v>36.07</v>
      </c>
    </row>
    <row r="781" spans="1:2" x14ac:dyDescent="0.15">
      <c r="A781" s="21">
        <v>43871</v>
      </c>
      <c r="B781" s="22">
        <v>35.840000000000003</v>
      </c>
    </row>
    <row r="782" spans="1:2" x14ac:dyDescent="0.15">
      <c r="A782" s="21">
        <v>43872</v>
      </c>
      <c r="B782" s="22">
        <v>36.11</v>
      </c>
    </row>
    <row r="783" spans="1:2" x14ac:dyDescent="0.15">
      <c r="A783" s="21">
        <v>43873</v>
      </c>
      <c r="B783" s="22">
        <v>35.78</v>
      </c>
    </row>
    <row r="784" spans="1:2" x14ac:dyDescent="0.15">
      <c r="A784" s="21">
        <v>43874</v>
      </c>
      <c r="B784" s="22">
        <v>35.01</v>
      </c>
    </row>
    <row r="785" spans="1:2" x14ac:dyDescent="0.15">
      <c r="A785" s="21">
        <v>43875</v>
      </c>
      <c r="B785" s="22">
        <v>34.61</v>
      </c>
    </row>
    <row r="786" spans="1:2" x14ac:dyDescent="0.15">
      <c r="A786" s="21">
        <v>43879</v>
      </c>
      <c r="B786" s="22">
        <v>34.43</v>
      </c>
    </row>
    <row r="787" spans="1:2" x14ac:dyDescent="0.15">
      <c r="A787" s="21">
        <v>43880</v>
      </c>
      <c r="B787" s="22">
        <v>34.340000000000003</v>
      </c>
    </row>
    <row r="788" spans="1:2" x14ac:dyDescent="0.15">
      <c r="A788" s="21">
        <v>43881</v>
      </c>
      <c r="B788" s="22">
        <v>33.979999999999997</v>
      </c>
    </row>
    <row r="789" spans="1:2" x14ac:dyDescent="0.15">
      <c r="A789" s="21">
        <v>43882</v>
      </c>
      <c r="B789" s="22">
        <v>33.86</v>
      </c>
    </row>
    <row r="790" spans="1:2" x14ac:dyDescent="0.15">
      <c r="A790" s="21">
        <v>43885</v>
      </c>
      <c r="B790" s="22">
        <v>32.869999999999997</v>
      </c>
    </row>
    <row r="791" spans="1:2" x14ac:dyDescent="0.15">
      <c r="A791" s="21">
        <v>43886</v>
      </c>
      <c r="B791" s="22">
        <v>32.159999999999997</v>
      </c>
    </row>
    <row r="792" spans="1:2" x14ac:dyDescent="0.15">
      <c r="A792" s="21">
        <v>43887</v>
      </c>
      <c r="B792" s="22">
        <v>32.909999999999997</v>
      </c>
    </row>
    <row r="793" spans="1:2" x14ac:dyDescent="0.15">
      <c r="A793" s="21">
        <v>43888</v>
      </c>
      <c r="B793" s="22">
        <v>32.33</v>
      </c>
    </row>
    <row r="794" spans="1:2" x14ac:dyDescent="0.15">
      <c r="A794" s="21">
        <v>43889</v>
      </c>
      <c r="B794" s="22">
        <v>31.68</v>
      </c>
    </row>
    <row r="795" spans="1:2" x14ac:dyDescent="0.15">
      <c r="A795" s="21">
        <v>43892</v>
      </c>
      <c r="B795" s="22">
        <v>33.06</v>
      </c>
    </row>
    <row r="796" spans="1:2" x14ac:dyDescent="0.15">
      <c r="A796" s="21">
        <v>43893</v>
      </c>
      <c r="B796" s="22">
        <v>32.51</v>
      </c>
    </row>
    <row r="797" spans="1:2" x14ac:dyDescent="0.15">
      <c r="A797" s="21">
        <v>43894</v>
      </c>
      <c r="B797" s="22">
        <v>34.51</v>
      </c>
    </row>
    <row r="798" spans="1:2" x14ac:dyDescent="0.15">
      <c r="A798" s="21">
        <v>43895</v>
      </c>
      <c r="B798" s="22">
        <v>33.61</v>
      </c>
    </row>
    <row r="799" spans="1:2" x14ac:dyDescent="0.15">
      <c r="A799" s="21">
        <v>43896</v>
      </c>
      <c r="B799" s="22">
        <v>33.200000000000003</v>
      </c>
    </row>
    <row r="800" spans="1:2" x14ac:dyDescent="0.15">
      <c r="A800" s="21">
        <v>43899</v>
      </c>
      <c r="B800" s="22">
        <v>32</v>
      </c>
    </row>
    <row r="801" spans="1:2" x14ac:dyDescent="0.15">
      <c r="A801" s="21">
        <v>43900</v>
      </c>
      <c r="B801" s="22">
        <v>32.79</v>
      </c>
    </row>
    <row r="802" spans="1:2" x14ac:dyDescent="0.15">
      <c r="A802" s="21">
        <v>43901</v>
      </c>
      <c r="B802" s="22">
        <v>30.5</v>
      </c>
    </row>
    <row r="803" spans="1:2" x14ac:dyDescent="0.15">
      <c r="A803" s="21">
        <v>43902</v>
      </c>
      <c r="B803" s="22">
        <v>28.46</v>
      </c>
    </row>
    <row r="804" spans="1:2" x14ac:dyDescent="0.15">
      <c r="A804" s="21">
        <v>43903</v>
      </c>
      <c r="B804" s="22">
        <v>31.01</v>
      </c>
    </row>
    <row r="805" spans="1:2" x14ac:dyDescent="0.15">
      <c r="A805" s="21">
        <v>43906</v>
      </c>
      <c r="B805" s="22">
        <v>28.61</v>
      </c>
    </row>
    <row r="806" spans="1:2" x14ac:dyDescent="0.15">
      <c r="A806" s="21">
        <v>43907</v>
      </c>
      <c r="B806" s="22">
        <v>30.49</v>
      </c>
    </row>
    <row r="807" spans="1:2" x14ac:dyDescent="0.15">
      <c r="A807" s="21">
        <v>43908</v>
      </c>
      <c r="B807" s="22">
        <v>30.68</v>
      </c>
    </row>
    <row r="808" spans="1:2" x14ac:dyDescent="0.15">
      <c r="A808" s="21">
        <v>43909</v>
      </c>
      <c r="B808" s="22">
        <v>28.84</v>
      </c>
    </row>
    <row r="809" spans="1:2" x14ac:dyDescent="0.15">
      <c r="A809" s="21">
        <v>43910</v>
      </c>
      <c r="B809" s="22">
        <v>27.5</v>
      </c>
    </row>
    <row r="810" spans="1:2" x14ac:dyDescent="0.15">
      <c r="A810" s="21">
        <v>43913</v>
      </c>
      <c r="B810" s="22">
        <v>27.01</v>
      </c>
    </row>
    <row r="811" spans="1:2" x14ac:dyDescent="0.15">
      <c r="A811" s="21">
        <v>43914</v>
      </c>
      <c r="B811" s="22">
        <v>28.15</v>
      </c>
    </row>
    <row r="812" spans="1:2" x14ac:dyDescent="0.15">
      <c r="A812" s="21">
        <v>43915</v>
      </c>
      <c r="B812" s="22">
        <v>28.2</v>
      </c>
    </row>
    <row r="813" spans="1:2" x14ac:dyDescent="0.15">
      <c r="A813" s="21">
        <v>43916</v>
      </c>
      <c r="B813" s="22">
        <v>30.1</v>
      </c>
    </row>
    <row r="814" spans="1:2" x14ac:dyDescent="0.15">
      <c r="A814" s="21">
        <v>43917</v>
      </c>
      <c r="B814" s="22">
        <v>29.29</v>
      </c>
    </row>
    <row r="815" spans="1:2" x14ac:dyDescent="0.15">
      <c r="A815" s="21">
        <v>43920</v>
      </c>
      <c r="B815" s="22">
        <v>30.97</v>
      </c>
    </row>
    <row r="816" spans="1:2" x14ac:dyDescent="0.15">
      <c r="A816" s="21">
        <v>43921</v>
      </c>
      <c r="B816" s="22">
        <v>30.94</v>
      </c>
    </row>
    <row r="817" spans="1:2" x14ac:dyDescent="0.15">
      <c r="A817" s="21">
        <v>43922</v>
      </c>
      <c r="B817" s="22">
        <v>30.1</v>
      </c>
    </row>
    <row r="818" spans="1:2" x14ac:dyDescent="0.15">
      <c r="A818" s="21">
        <v>43923</v>
      </c>
      <c r="B818" s="22">
        <v>31.16</v>
      </c>
    </row>
    <row r="819" spans="1:2" x14ac:dyDescent="0.15">
      <c r="A819" s="21">
        <v>43924</v>
      </c>
      <c r="B819" s="22">
        <v>31.89</v>
      </c>
    </row>
    <row r="820" spans="1:2" x14ac:dyDescent="0.15">
      <c r="A820" s="21">
        <v>43927</v>
      </c>
      <c r="B820" s="22">
        <v>32.770000000000003</v>
      </c>
    </row>
    <row r="821" spans="1:2" x14ac:dyDescent="0.15">
      <c r="A821" s="21">
        <v>43928</v>
      </c>
      <c r="B821" s="22">
        <v>31.86</v>
      </c>
    </row>
    <row r="822" spans="1:2" x14ac:dyDescent="0.15">
      <c r="A822" s="21">
        <v>43929</v>
      </c>
      <c r="B822" s="22">
        <v>32.799999999999997</v>
      </c>
    </row>
    <row r="823" spans="1:2" x14ac:dyDescent="0.15">
      <c r="A823" s="21">
        <v>43930</v>
      </c>
      <c r="B823" s="22">
        <v>33.549999999999997</v>
      </c>
    </row>
    <row r="824" spans="1:2" x14ac:dyDescent="0.15">
      <c r="A824" s="21">
        <v>43934</v>
      </c>
      <c r="B824" s="22">
        <v>33.31</v>
      </c>
    </row>
    <row r="825" spans="1:2" x14ac:dyDescent="0.15">
      <c r="A825" s="21">
        <v>43935</v>
      </c>
      <c r="B825" s="22">
        <v>34.54</v>
      </c>
    </row>
    <row r="826" spans="1:2" x14ac:dyDescent="0.15">
      <c r="A826" s="21">
        <v>43936</v>
      </c>
      <c r="B826" s="22">
        <v>34.1</v>
      </c>
    </row>
    <row r="827" spans="1:2" x14ac:dyDescent="0.15">
      <c r="A827" s="21">
        <v>43937</v>
      </c>
      <c r="B827" s="22">
        <v>34.01</v>
      </c>
    </row>
    <row r="828" spans="1:2" x14ac:dyDescent="0.15">
      <c r="A828" s="21">
        <v>43938</v>
      </c>
      <c r="B828" s="22">
        <v>34.99</v>
      </c>
    </row>
    <row r="829" spans="1:2" x14ac:dyDescent="0.15">
      <c r="A829" s="21">
        <v>43941</v>
      </c>
      <c r="B829" s="22">
        <v>34.200000000000003</v>
      </c>
    </row>
    <row r="830" spans="1:2" x14ac:dyDescent="0.15">
      <c r="A830" s="21">
        <v>43942</v>
      </c>
      <c r="B830" s="22">
        <v>33.770000000000003</v>
      </c>
    </row>
    <row r="831" spans="1:2" x14ac:dyDescent="0.15">
      <c r="A831" s="21">
        <v>43943</v>
      </c>
      <c r="B831" s="22">
        <v>34.36</v>
      </c>
    </row>
    <row r="832" spans="1:2" x14ac:dyDescent="0.15">
      <c r="A832" s="21">
        <v>43944</v>
      </c>
      <c r="B832" s="22">
        <v>34.78</v>
      </c>
    </row>
    <row r="833" spans="1:2" x14ac:dyDescent="0.15">
      <c r="A833" s="21">
        <v>43945</v>
      </c>
      <c r="B833" s="22">
        <v>35.43</v>
      </c>
    </row>
    <row r="834" spans="1:2" x14ac:dyDescent="0.15">
      <c r="A834" s="21">
        <v>43948</v>
      </c>
      <c r="B834" s="22">
        <v>36.33</v>
      </c>
    </row>
    <row r="835" spans="1:2" x14ac:dyDescent="0.15">
      <c r="A835" s="21">
        <v>43949</v>
      </c>
      <c r="B835" s="22">
        <v>35.94</v>
      </c>
    </row>
    <row r="836" spans="1:2" x14ac:dyDescent="0.15">
      <c r="A836" s="21">
        <v>43950</v>
      </c>
      <c r="B836" s="22">
        <v>36.14</v>
      </c>
    </row>
    <row r="837" spans="1:2" x14ac:dyDescent="0.15">
      <c r="A837" s="21">
        <v>43951</v>
      </c>
      <c r="B837" s="22">
        <v>36.36</v>
      </c>
    </row>
    <row r="838" spans="1:2" x14ac:dyDescent="0.15">
      <c r="A838" s="21">
        <v>43952</v>
      </c>
      <c r="B838" s="22">
        <v>35.68</v>
      </c>
    </row>
    <row r="839" spans="1:2" x14ac:dyDescent="0.15">
      <c r="A839" s="21">
        <v>43955</v>
      </c>
      <c r="B839" s="22">
        <v>35.659999999999997</v>
      </c>
    </row>
    <row r="840" spans="1:2" x14ac:dyDescent="0.15">
      <c r="A840" s="21">
        <v>43956</v>
      </c>
      <c r="B840" s="22">
        <v>36.51</v>
      </c>
    </row>
    <row r="841" spans="1:2" x14ac:dyDescent="0.15">
      <c r="A841" s="21">
        <v>43957</v>
      </c>
      <c r="B841" s="22">
        <v>36.51</v>
      </c>
    </row>
    <row r="842" spans="1:2" x14ac:dyDescent="0.15">
      <c r="A842" s="21">
        <v>43958</v>
      </c>
      <c r="B842" s="22">
        <v>35.04</v>
      </c>
    </row>
    <row r="843" spans="1:2" x14ac:dyDescent="0.15">
      <c r="A843" s="21">
        <v>43959</v>
      </c>
      <c r="B843" s="22">
        <v>35.28</v>
      </c>
    </row>
    <row r="844" spans="1:2" x14ac:dyDescent="0.15">
      <c r="A844" s="21">
        <v>43962</v>
      </c>
      <c r="B844" s="22">
        <v>36.119999999999997</v>
      </c>
    </row>
    <row r="845" spans="1:2" x14ac:dyDescent="0.15">
      <c r="A845" s="21">
        <v>43963</v>
      </c>
      <c r="B845" s="22">
        <v>35.42</v>
      </c>
    </row>
    <row r="846" spans="1:2" x14ac:dyDescent="0.15">
      <c r="A846" s="21">
        <v>43964</v>
      </c>
      <c r="B846" s="22">
        <v>35.119999999999997</v>
      </c>
    </row>
    <row r="847" spans="1:2" x14ac:dyDescent="0.15">
      <c r="A847" s="21">
        <v>43965</v>
      </c>
      <c r="B847" s="22">
        <v>35.950000000000003</v>
      </c>
    </row>
    <row r="848" spans="1:2" x14ac:dyDescent="0.15">
      <c r="A848" s="21">
        <v>43966</v>
      </c>
      <c r="B848" s="22">
        <v>35.79</v>
      </c>
    </row>
    <row r="849" spans="1:2" x14ac:dyDescent="0.15">
      <c r="A849" s="21">
        <v>43969</v>
      </c>
      <c r="B849" s="22">
        <v>36.090000000000003</v>
      </c>
    </row>
    <row r="850" spans="1:2" x14ac:dyDescent="0.15">
      <c r="A850" s="21">
        <v>43970</v>
      </c>
      <c r="B850" s="22">
        <v>35.72</v>
      </c>
    </row>
    <row r="851" spans="1:2" x14ac:dyDescent="0.15">
      <c r="A851" s="21">
        <v>43971</v>
      </c>
      <c r="B851" s="22">
        <v>35.67</v>
      </c>
    </row>
    <row r="852" spans="1:2" x14ac:dyDescent="0.15">
      <c r="A852" s="21">
        <v>43972</v>
      </c>
      <c r="B852" s="22">
        <v>35.32</v>
      </c>
    </row>
    <row r="853" spans="1:2" x14ac:dyDescent="0.15">
      <c r="A853" s="21">
        <v>43973</v>
      </c>
      <c r="B853" s="22">
        <v>35.549999999999997</v>
      </c>
    </row>
    <row r="854" spans="1:2" x14ac:dyDescent="0.15">
      <c r="A854" s="21">
        <v>43977</v>
      </c>
      <c r="B854" s="22">
        <v>35.54</v>
      </c>
    </row>
    <row r="855" spans="1:2" x14ac:dyDescent="0.15">
      <c r="A855" s="21">
        <v>43978</v>
      </c>
      <c r="B855" s="22">
        <v>35.46</v>
      </c>
    </row>
    <row r="856" spans="1:2" x14ac:dyDescent="0.15">
      <c r="A856" s="21">
        <v>43979</v>
      </c>
      <c r="B856" s="22">
        <v>36.19</v>
      </c>
    </row>
    <row r="857" spans="1:2" x14ac:dyDescent="0.15">
      <c r="A857" s="21">
        <v>43980</v>
      </c>
      <c r="B857" s="22">
        <v>36.200000000000003</v>
      </c>
    </row>
    <row r="858" spans="1:2" x14ac:dyDescent="0.15">
      <c r="A858" s="21">
        <v>43983</v>
      </c>
      <c r="B858" s="22">
        <v>33.61</v>
      </c>
    </row>
    <row r="859" spans="1:2" x14ac:dyDescent="0.15">
      <c r="A859" s="21">
        <v>43984</v>
      </c>
      <c r="B859" s="22">
        <v>34.28</v>
      </c>
    </row>
    <row r="860" spans="1:2" x14ac:dyDescent="0.15">
      <c r="A860" s="21">
        <v>43985</v>
      </c>
      <c r="B860" s="22">
        <v>34.28</v>
      </c>
    </row>
    <row r="861" spans="1:2" x14ac:dyDescent="0.15">
      <c r="A861" s="21">
        <v>43986</v>
      </c>
      <c r="B861" s="22">
        <v>34.14</v>
      </c>
    </row>
    <row r="862" spans="1:2" x14ac:dyDescent="0.15">
      <c r="A862" s="21">
        <v>43987</v>
      </c>
      <c r="B862" s="22">
        <v>34.119999999999997</v>
      </c>
    </row>
    <row r="863" spans="1:2" x14ac:dyDescent="0.15">
      <c r="A863" s="21">
        <v>43990</v>
      </c>
      <c r="B863" s="22">
        <v>34.69</v>
      </c>
    </row>
    <row r="864" spans="1:2" x14ac:dyDescent="0.15">
      <c r="A864" s="21">
        <v>43991</v>
      </c>
      <c r="B864" s="22">
        <v>34.33</v>
      </c>
    </row>
    <row r="865" spans="1:2" x14ac:dyDescent="0.15">
      <c r="A865" s="21">
        <v>43992</v>
      </c>
      <c r="B865" s="22">
        <v>34.049999999999997</v>
      </c>
    </row>
    <row r="866" spans="1:2" x14ac:dyDescent="0.15">
      <c r="A866" s="21">
        <v>43993</v>
      </c>
      <c r="B866" s="22">
        <v>31.57</v>
      </c>
    </row>
    <row r="867" spans="1:2" x14ac:dyDescent="0.15">
      <c r="A867" s="21">
        <v>43994</v>
      </c>
      <c r="B867" s="22">
        <v>31.99</v>
      </c>
    </row>
    <row r="868" spans="1:2" x14ac:dyDescent="0.15">
      <c r="A868" s="21">
        <v>43997</v>
      </c>
      <c r="B868" s="22">
        <v>31.62</v>
      </c>
    </row>
    <row r="869" spans="1:2" x14ac:dyDescent="0.15">
      <c r="A869" s="21">
        <v>43998</v>
      </c>
      <c r="B869" s="22">
        <v>31.66</v>
      </c>
    </row>
    <row r="870" spans="1:2" x14ac:dyDescent="0.15">
      <c r="A870" s="21">
        <v>43999</v>
      </c>
      <c r="B870" s="22">
        <v>31.81</v>
      </c>
    </row>
    <row r="871" spans="1:2" x14ac:dyDescent="0.15">
      <c r="A871" s="21">
        <v>44000</v>
      </c>
      <c r="B871" s="22">
        <v>31.51</v>
      </c>
    </row>
    <row r="872" spans="1:2" x14ac:dyDescent="0.15">
      <c r="A872" s="21">
        <v>44001</v>
      </c>
      <c r="B872" s="22">
        <v>31.68</v>
      </c>
    </row>
    <row r="873" spans="1:2" x14ac:dyDescent="0.15">
      <c r="A873" s="21">
        <v>44004</v>
      </c>
      <c r="B873" s="22">
        <v>31.39</v>
      </c>
    </row>
    <row r="874" spans="1:2" x14ac:dyDescent="0.15">
      <c r="A874" s="21">
        <v>44005</v>
      </c>
      <c r="B874" s="22">
        <v>31.06</v>
      </c>
    </row>
    <row r="875" spans="1:2" x14ac:dyDescent="0.15">
      <c r="A875" s="21">
        <v>44006</v>
      </c>
      <c r="B875" s="22">
        <v>30.51</v>
      </c>
    </row>
    <row r="876" spans="1:2" x14ac:dyDescent="0.15">
      <c r="A876" s="21">
        <v>44007</v>
      </c>
      <c r="B876" s="22">
        <v>30.64</v>
      </c>
    </row>
    <row r="877" spans="1:2" x14ac:dyDescent="0.15">
      <c r="A877" s="21">
        <v>44008</v>
      </c>
      <c r="B877" s="22">
        <v>30.37</v>
      </c>
    </row>
    <row r="878" spans="1:2" x14ac:dyDescent="0.15">
      <c r="A878" s="21">
        <v>44011</v>
      </c>
      <c r="B878" s="22">
        <v>30.94</v>
      </c>
    </row>
    <row r="879" spans="1:2" x14ac:dyDescent="0.15">
      <c r="A879" s="21">
        <v>44012</v>
      </c>
      <c r="B879" s="22">
        <v>31</v>
      </c>
    </row>
    <row r="880" spans="1:2" x14ac:dyDescent="0.15">
      <c r="A880" s="21">
        <v>44013</v>
      </c>
      <c r="B880" s="22">
        <v>31.98</v>
      </c>
    </row>
    <row r="881" spans="1:2" x14ac:dyDescent="0.15">
      <c r="A881" s="21">
        <v>44014</v>
      </c>
      <c r="B881" s="22">
        <v>32.71</v>
      </c>
    </row>
    <row r="882" spans="1:2" x14ac:dyDescent="0.15">
      <c r="A882" s="21">
        <v>44018</v>
      </c>
      <c r="B882" s="22">
        <v>32.71</v>
      </c>
    </row>
    <row r="883" spans="1:2" x14ac:dyDescent="0.15">
      <c r="A883" s="21">
        <v>44019</v>
      </c>
      <c r="B883" s="22">
        <v>32.26</v>
      </c>
    </row>
    <row r="884" spans="1:2" x14ac:dyDescent="0.15">
      <c r="A884" s="21">
        <v>44020</v>
      </c>
      <c r="B884" s="22">
        <v>31.99</v>
      </c>
    </row>
    <row r="885" spans="1:2" x14ac:dyDescent="0.15">
      <c r="A885" s="21">
        <v>44021</v>
      </c>
      <c r="B885" s="22">
        <v>31.72</v>
      </c>
    </row>
    <row r="886" spans="1:2" x14ac:dyDescent="0.15">
      <c r="A886" s="21">
        <v>44022</v>
      </c>
      <c r="B886" s="22">
        <v>32.07</v>
      </c>
    </row>
    <row r="887" spans="1:2" x14ac:dyDescent="0.15">
      <c r="A887" s="21">
        <v>44025</v>
      </c>
      <c r="B887" s="22">
        <v>33.380000000000003</v>
      </c>
    </row>
    <row r="888" spans="1:2" x14ac:dyDescent="0.15">
      <c r="A888" s="21">
        <v>44026</v>
      </c>
      <c r="B888" s="22">
        <v>33.4</v>
      </c>
    </row>
    <row r="889" spans="1:2" x14ac:dyDescent="0.15">
      <c r="A889" s="21">
        <v>44027</v>
      </c>
      <c r="B889" s="22">
        <v>33.86</v>
      </c>
    </row>
    <row r="890" spans="1:2" x14ac:dyDescent="0.15">
      <c r="A890" s="21">
        <v>44028</v>
      </c>
      <c r="B890" s="22">
        <v>33.75</v>
      </c>
    </row>
    <row r="891" spans="1:2" x14ac:dyDescent="0.15">
      <c r="A891" s="21">
        <v>44029</v>
      </c>
      <c r="B891" s="22">
        <v>34.36</v>
      </c>
    </row>
    <row r="892" spans="1:2" x14ac:dyDescent="0.15">
      <c r="A892" s="21">
        <v>44032</v>
      </c>
      <c r="B892" s="22">
        <v>34.6</v>
      </c>
    </row>
    <row r="893" spans="1:2" x14ac:dyDescent="0.15">
      <c r="A893" s="21">
        <v>44033</v>
      </c>
      <c r="B893" s="22">
        <v>34.78</v>
      </c>
    </row>
    <row r="894" spans="1:2" x14ac:dyDescent="0.15">
      <c r="A894" s="21">
        <v>44034</v>
      </c>
      <c r="B894" s="22">
        <v>36.549999999999997</v>
      </c>
    </row>
    <row r="895" spans="1:2" x14ac:dyDescent="0.15">
      <c r="A895" s="21">
        <v>44035</v>
      </c>
      <c r="B895" s="22">
        <v>36.409999999999997</v>
      </c>
    </row>
    <row r="896" spans="1:2" x14ac:dyDescent="0.15">
      <c r="A896" s="21">
        <v>44036</v>
      </c>
      <c r="B896" s="22">
        <v>35.700000000000003</v>
      </c>
    </row>
    <row r="897" spans="1:2" x14ac:dyDescent="0.15">
      <c r="A897" s="21">
        <v>44039</v>
      </c>
      <c r="B897" s="22">
        <v>35.590000000000003</v>
      </c>
    </row>
    <row r="898" spans="1:2" x14ac:dyDescent="0.15">
      <c r="A898" s="21">
        <v>44040</v>
      </c>
      <c r="B898" s="22">
        <v>36.99</v>
      </c>
    </row>
    <row r="899" spans="1:2" x14ac:dyDescent="0.15">
      <c r="A899" s="21">
        <v>44041</v>
      </c>
      <c r="B899" s="22">
        <v>37.22</v>
      </c>
    </row>
    <row r="900" spans="1:2" x14ac:dyDescent="0.15">
      <c r="A900" s="21">
        <v>44042</v>
      </c>
      <c r="B900" s="22">
        <v>36.72</v>
      </c>
    </row>
    <row r="901" spans="1:2" x14ac:dyDescent="0.15">
      <c r="A901" s="21">
        <v>44043</v>
      </c>
      <c r="B901" s="22">
        <v>36.479999999999997</v>
      </c>
    </row>
    <row r="902" spans="1:2" x14ac:dyDescent="0.15">
      <c r="A902" s="21">
        <v>44046</v>
      </c>
      <c r="B902" s="22">
        <v>36.35</v>
      </c>
    </row>
    <row r="903" spans="1:2" x14ac:dyDescent="0.15">
      <c r="A903" s="21">
        <v>44047</v>
      </c>
      <c r="B903" s="22">
        <v>36.39</v>
      </c>
    </row>
    <row r="904" spans="1:2" x14ac:dyDescent="0.15">
      <c r="A904" s="21">
        <v>44048</v>
      </c>
      <c r="B904" s="22">
        <v>36.450000000000003</v>
      </c>
    </row>
    <row r="905" spans="1:2" x14ac:dyDescent="0.15">
      <c r="A905" s="21">
        <v>44049</v>
      </c>
      <c r="B905" s="22">
        <v>36.28</v>
      </c>
    </row>
    <row r="906" spans="1:2" x14ac:dyDescent="0.15">
      <c r="A906" s="21">
        <v>44050</v>
      </c>
      <c r="B906" s="22">
        <v>36.450000000000003</v>
      </c>
    </row>
    <row r="907" spans="1:2" x14ac:dyDescent="0.15">
      <c r="A907" s="21">
        <v>44053</v>
      </c>
      <c r="B907" s="22">
        <v>36.39</v>
      </c>
    </row>
    <row r="908" spans="1:2" x14ac:dyDescent="0.15">
      <c r="A908" s="21">
        <v>44054</v>
      </c>
      <c r="B908" s="22">
        <v>35.82</v>
      </c>
    </row>
    <row r="909" spans="1:2" x14ac:dyDescent="0.15">
      <c r="A909" s="21">
        <v>44055</v>
      </c>
      <c r="B909" s="22">
        <v>36.33</v>
      </c>
    </row>
    <row r="910" spans="1:2" x14ac:dyDescent="0.15">
      <c r="A910" s="21">
        <v>44056</v>
      </c>
      <c r="B910" s="22">
        <v>36.18</v>
      </c>
    </row>
    <row r="911" spans="1:2" x14ac:dyDescent="0.15">
      <c r="A911" s="21">
        <v>44057</v>
      </c>
      <c r="B911" s="22">
        <v>36.08</v>
      </c>
    </row>
    <row r="912" spans="1:2" x14ac:dyDescent="0.15">
      <c r="A912" s="21">
        <v>44060</v>
      </c>
      <c r="B912" s="22">
        <v>36.35</v>
      </c>
    </row>
    <row r="913" spans="1:2" x14ac:dyDescent="0.15">
      <c r="A913" s="21">
        <v>44061</v>
      </c>
      <c r="B913" s="22">
        <v>36.36</v>
      </c>
    </row>
    <row r="914" spans="1:2" x14ac:dyDescent="0.15">
      <c r="A914" s="21">
        <v>44062</v>
      </c>
      <c r="B914" s="22">
        <v>36.270000000000003</v>
      </c>
    </row>
    <row r="915" spans="1:2" x14ac:dyDescent="0.15">
      <c r="A915" s="21">
        <v>44063</v>
      </c>
      <c r="B915" s="22">
        <v>36.700000000000003</v>
      </c>
    </row>
    <row r="916" spans="1:2" x14ac:dyDescent="0.15">
      <c r="A916" s="21">
        <v>44064</v>
      </c>
      <c r="B916" s="22">
        <v>36.86</v>
      </c>
    </row>
    <row r="917" spans="1:2" x14ac:dyDescent="0.15">
      <c r="A917" s="21">
        <v>44067</v>
      </c>
      <c r="B917" s="22">
        <v>36.82</v>
      </c>
    </row>
    <row r="918" spans="1:2" x14ac:dyDescent="0.15">
      <c r="A918" s="21">
        <v>44068</v>
      </c>
      <c r="B918" s="22">
        <v>36.409999999999997</v>
      </c>
    </row>
    <row r="919" spans="1:2" x14ac:dyDescent="0.15">
      <c r="A919" s="21">
        <v>44069</v>
      </c>
      <c r="B919" s="22">
        <v>36.07</v>
      </c>
    </row>
    <row r="920" spans="1:2" x14ac:dyDescent="0.15">
      <c r="A920" s="21">
        <v>44070</v>
      </c>
      <c r="B920" s="22">
        <v>35.89</v>
      </c>
    </row>
    <row r="921" spans="1:2" x14ac:dyDescent="0.15">
      <c r="A921" s="21">
        <v>44071</v>
      </c>
      <c r="B921" s="22">
        <v>35.94</v>
      </c>
    </row>
    <row r="922" spans="1:2" x14ac:dyDescent="0.15">
      <c r="A922" s="21">
        <v>44074</v>
      </c>
      <c r="B922" s="22">
        <v>35.82</v>
      </c>
    </row>
    <row r="923" spans="1:2" x14ac:dyDescent="0.15">
      <c r="A923" s="21">
        <v>44075</v>
      </c>
      <c r="B923" s="22">
        <v>34.96</v>
      </c>
    </row>
    <row r="924" spans="1:2" x14ac:dyDescent="0.15">
      <c r="A924" s="21">
        <v>44076</v>
      </c>
      <c r="B924" s="22">
        <v>35.26</v>
      </c>
    </row>
    <row r="925" spans="1:2" x14ac:dyDescent="0.15">
      <c r="A925" s="21">
        <v>44077</v>
      </c>
      <c r="B925" s="22">
        <v>34.51</v>
      </c>
    </row>
    <row r="926" spans="1:2" x14ac:dyDescent="0.15">
      <c r="A926" s="21">
        <v>44078</v>
      </c>
      <c r="B926" s="22">
        <v>34.47</v>
      </c>
    </row>
    <row r="927" spans="1:2" x14ac:dyDescent="0.15">
      <c r="A927" s="21">
        <v>44082</v>
      </c>
      <c r="B927" s="22">
        <v>34.06</v>
      </c>
    </row>
    <row r="928" spans="1:2" x14ac:dyDescent="0.15">
      <c r="A928" s="21">
        <v>44083</v>
      </c>
      <c r="B928" s="22">
        <v>34.299999999999997</v>
      </c>
    </row>
    <row r="929" spans="1:2" x14ac:dyDescent="0.15">
      <c r="A929" s="21">
        <v>44084</v>
      </c>
      <c r="B929" s="22">
        <v>33.79</v>
      </c>
    </row>
    <row r="930" spans="1:2" x14ac:dyDescent="0.15">
      <c r="A930" s="21">
        <v>44085</v>
      </c>
      <c r="B930" s="22">
        <v>34.19</v>
      </c>
    </row>
    <row r="931" spans="1:2" x14ac:dyDescent="0.15">
      <c r="A931" s="21">
        <v>44088</v>
      </c>
      <c r="B931" s="22">
        <v>35.08</v>
      </c>
    </row>
    <row r="932" spans="1:2" x14ac:dyDescent="0.15">
      <c r="A932" s="21">
        <v>44089</v>
      </c>
      <c r="B932" s="22">
        <v>35.04</v>
      </c>
    </row>
    <row r="933" spans="1:2" x14ac:dyDescent="0.15">
      <c r="A933" s="21">
        <v>44090</v>
      </c>
      <c r="B933" s="22">
        <v>34.869999999999997</v>
      </c>
    </row>
    <row r="934" spans="1:2" x14ac:dyDescent="0.15">
      <c r="A934" s="21">
        <v>44091</v>
      </c>
      <c r="B934" s="22">
        <v>34.9</v>
      </c>
    </row>
    <row r="935" spans="1:2" x14ac:dyDescent="0.15">
      <c r="A935" s="21">
        <v>44092</v>
      </c>
      <c r="B935" s="22">
        <v>34.72</v>
      </c>
    </row>
    <row r="936" spans="1:2" x14ac:dyDescent="0.15">
      <c r="A936" s="21">
        <v>44095</v>
      </c>
      <c r="B936" s="22">
        <v>34.15</v>
      </c>
    </row>
    <row r="937" spans="1:2" x14ac:dyDescent="0.15">
      <c r="A937" s="21">
        <v>44096</v>
      </c>
      <c r="B937" s="22">
        <v>34.36</v>
      </c>
    </row>
    <row r="938" spans="1:2" x14ac:dyDescent="0.15">
      <c r="A938" s="21">
        <v>44097</v>
      </c>
      <c r="B938" s="22">
        <v>34.130000000000003</v>
      </c>
    </row>
    <row r="939" spans="1:2" x14ac:dyDescent="0.15">
      <c r="A939" s="21">
        <v>44098</v>
      </c>
      <c r="B939" s="22">
        <v>33.9</v>
      </c>
    </row>
    <row r="940" spans="1:2" x14ac:dyDescent="0.15">
      <c r="A940" s="21">
        <v>44099</v>
      </c>
      <c r="B940" s="22">
        <v>34.17</v>
      </c>
    </row>
    <row r="941" spans="1:2" x14ac:dyDescent="0.15">
      <c r="A941" s="21">
        <v>44102</v>
      </c>
      <c r="B941" s="22">
        <v>34.5</v>
      </c>
    </row>
    <row r="942" spans="1:2" x14ac:dyDescent="0.15">
      <c r="A942" s="21">
        <v>44103</v>
      </c>
      <c r="B942" s="22">
        <v>34.29</v>
      </c>
    </row>
    <row r="943" spans="1:2" x14ac:dyDescent="0.15">
      <c r="A943" s="21">
        <v>44104</v>
      </c>
      <c r="B943" s="22">
        <v>34.79</v>
      </c>
    </row>
    <row r="944" spans="1:2" x14ac:dyDescent="0.15">
      <c r="A944" s="21">
        <v>44105</v>
      </c>
      <c r="B944" s="22">
        <v>34.479999999999997</v>
      </c>
    </row>
    <row r="945" spans="1:2" x14ac:dyDescent="0.15">
      <c r="A945" s="21">
        <v>44106</v>
      </c>
      <c r="B945" s="22">
        <v>34.49</v>
      </c>
    </row>
    <row r="946" spans="1:2" x14ac:dyDescent="0.15">
      <c r="A946" s="21">
        <v>44109</v>
      </c>
      <c r="B946" s="22">
        <v>34.840000000000003</v>
      </c>
    </row>
    <row r="947" spans="1:2" x14ac:dyDescent="0.15">
      <c r="A947" s="21">
        <v>44110</v>
      </c>
      <c r="B947" s="22">
        <v>34.29</v>
      </c>
    </row>
    <row r="948" spans="1:2" x14ac:dyDescent="0.15">
      <c r="A948" s="21">
        <v>44111</v>
      </c>
      <c r="B948" s="22">
        <v>34.57</v>
      </c>
    </row>
    <row r="949" spans="1:2" x14ac:dyDescent="0.15">
      <c r="A949" s="21">
        <v>44112</v>
      </c>
      <c r="B949" s="22">
        <v>34.97</v>
      </c>
    </row>
    <row r="950" spans="1:2" x14ac:dyDescent="0.15">
      <c r="A950" s="21">
        <v>44113</v>
      </c>
      <c r="B950" s="22">
        <v>34.880000000000003</v>
      </c>
    </row>
    <row r="951" spans="1:2" x14ac:dyDescent="0.15">
      <c r="A951" s="21">
        <v>44116</v>
      </c>
      <c r="B951" s="22">
        <v>34.9</v>
      </c>
    </row>
    <row r="952" spans="1:2" x14ac:dyDescent="0.15">
      <c r="A952" s="21">
        <v>44117</v>
      </c>
      <c r="B952" s="22">
        <v>34.979999999999997</v>
      </c>
    </row>
    <row r="953" spans="1:2" x14ac:dyDescent="0.15">
      <c r="A953" s="21">
        <v>44118</v>
      </c>
      <c r="B953" s="22">
        <v>34.94</v>
      </c>
    </row>
    <row r="954" spans="1:2" x14ac:dyDescent="0.15">
      <c r="A954" s="21">
        <v>44119</v>
      </c>
      <c r="B954" s="22">
        <v>34.65</v>
      </c>
    </row>
    <row r="955" spans="1:2" x14ac:dyDescent="0.15">
      <c r="A955" s="21">
        <v>44120</v>
      </c>
      <c r="B955" s="22">
        <v>35.97</v>
      </c>
    </row>
    <row r="956" spans="1:2" x14ac:dyDescent="0.15">
      <c r="A956" s="21">
        <v>44123</v>
      </c>
      <c r="B956" s="22">
        <v>35.83</v>
      </c>
    </row>
    <row r="957" spans="1:2" x14ac:dyDescent="0.15">
      <c r="A957" s="21">
        <v>44124</v>
      </c>
      <c r="B957" s="22">
        <v>35.54</v>
      </c>
    </row>
    <row r="958" spans="1:2" x14ac:dyDescent="0.15">
      <c r="A958" s="21">
        <v>44125</v>
      </c>
      <c r="B958" s="22">
        <v>35.15</v>
      </c>
    </row>
    <row r="959" spans="1:2" x14ac:dyDescent="0.15">
      <c r="A959" s="21">
        <v>44126</v>
      </c>
      <c r="B959" s="22">
        <v>35.479999999999997</v>
      </c>
    </row>
    <row r="960" spans="1:2" x14ac:dyDescent="0.15">
      <c r="A960" s="21">
        <v>44127</v>
      </c>
      <c r="B960" s="22">
        <v>36.19</v>
      </c>
    </row>
    <row r="961" spans="1:2" x14ac:dyDescent="0.15">
      <c r="A961" s="21">
        <v>44130</v>
      </c>
      <c r="B961" s="22">
        <v>35.950000000000003</v>
      </c>
    </row>
    <row r="962" spans="1:2" x14ac:dyDescent="0.15">
      <c r="A962" s="21">
        <v>44131</v>
      </c>
      <c r="B962" s="22">
        <v>35.479999999999997</v>
      </c>
    </row>
    <row r="963" spans="1:2" x14ac:dyDescent="0.15">
      <c r="A963" s="21">
        <v>44132</v>
      </c>
      <c r="B963" s="22">
        <v>33.6</v>
      </c>
    </row>
    <row r="964" spans="1:2" x14ac:dyDescent="0.15">
      <c r="A964" s="21">
        <v>44133</v>
      </c>
      <c r="B964" s="22">
        <v>33.44</v>
      </c>
    </row>
    <row r="965" spans="1:2" x14ac:dyDescent="0.15">
      <c r="A965" s="21">
        <v>44134</v>
      </c>
      <c r="B965" s="22">
        <v>33.630000000000003</v>
      </c>
    </row>
    <row r="966" spans="1:2" x14ac:dyDescent="0.15">
      <c r="A966" s="21">
        <v>44137</v>
      </c>
      <c r="B966" s="22">
        <v>34.340000000000003</v>
      </c>
    </row>
    <row r="967" spans="1:2" x14ac:dyDescent="0.15">
      <c r="A967" s="21">
        <v>44138</v>
      </c>
      <c r="B967" s="22">
        <v>34.31</v>
      </c>
    </row>
    <row r="968" spans="1:2" x14ac:dyDescent="0.15">
      <c r="A968" s="21">
        <v>44139</v>
      </c>
      <c r="B968" s="22">
        <v>35.39</v>
      </c>
    </row>
    <row r="969" spans="1:2" x14ac:dyDescent="0.15">
      <c r="A969" s="21">
        <v>44140</v>
      </c>
      <c r="B969" s="22">
        <v>34.5</v>
      </c>
    </row>
    <row r="970" spans="1:2" x14ac:dyDescent="0.15">
      <c r="A970" s="21">
        <v>44141</v>
      </c>
      <c r="B970" s="22">
        <v>34.51</v>
      </c>
    </row>
    <row r="971" spans="1:2" x14ac:dyDescent="0.15">
      <c r="A971" s="21">
        <v>44144</v>
      </c>
      <c r="B971" s="22">
        <v>37.159999999999997</v>
      </c>
    </row>
    <row r="972" spans="1:2" x14ac:dyDescent="0.15">
      <c r="A972" s="21">
        <v>44145</v>
      </c>
      <c r="B972" s="22">
        <v>36.67</v>
      </c>
    </row>
    <row r="973" spans="1:2" x14ac:dyDescent="0.15">
      <c r="A973" s="21">
        <v>44146</v>
      </c>
      <c r="B973" s="22">
        <v>36.5</v>
      </c>
    </row>
    <row r="974" spans="1:2" x14ac:dyDescent="0.15">
      <c r="A974" s="21">
        <v>44147</v>
      </c>
      <c r="B974" s="22">
        <v>35.6</v>
      </c>
    </row>
    <row r="975" spans="1:2" x14ac:dyDescent="0.15">
      <c r="A975" s="21">
        <v>44148</v>
      </c>
      <c r="B975" s="22">
        <v>36.61</v>
      </c>
    </row>
    <row r="976" spans="1:2" x14ac:dyDescent="0.15">
      <c r="A976" s="21">
        <v>44151</v>
      </c>
      <c r="B976" s="22">
        <v>35.39</v>
      </c>
    </row>
    <row r="977" spans="1:2" x14ac:dyDescent="0.15">
      <c r="A977" s="21">
        <v>44152</v>
      </c>
      <c r="B977" s="22">
        <v>36.04</v>
      </c>
    </row>
    <row r="978" spans="1:2" x14ac:dyDescent="0.15">
      <c r="A978" s="21">
        <v>44153</v>
      </c>
      <c r="B978" s="22">
        <v>36.32</v>
      </c>
    </row>
    <row r="979" spans="1:2" x14ac:dyDescent="0.15">
      <c r="A979" s="21">
        <v>44154</v>
      </c>
      <c r="B979" s="22">
        <v>36.19</v>
      </c>
    </row>
    <row r="980" spans="1:2" x14ac:dyDescent="0.15">
      <c r="A980" s="21">
        <v>44155</v>
      </c>
      <c r="B980" s="22">
        <v>36.700000000000003</v>
      </c>
    </row>
    <row r="981" spans="1:2" x14ac:dyDescent="0.15">
      <c r="A981" s="21">
        <v>44158</v>
      </c>
      <c r="B981" s="22">
        <v>36.520000000000003</v>
      </c>
    </row>
    <row r="982" spans="1:2" x14ac:dyDescent="0.15">
      <c r="A982" s="21">
        <v>44159</v>
      </c>
      <c r="B982" s="22">
        <v>36.6</v>
      </c>
    </row>
    <row r="983" spans="1:2" x14ac:dyDescent="0.15">
      <c r="A983" s="21">
        <v>44160</v>
      </c>
      <c r="B983" s="22">
        <v>36.53</v>
      </c>
    </row>
    <row r="984" spans="1:2" x14ac:dyDescent="0.15">
      <c r="A984" s="21">
        <v>44162</v>
      </c>
      <c r="B984" s="22">
        <v>37.229999999999997</v>
      </c>
    </row>
    <row r="985" spans="1:2" x14ac:dyDescent="0.15">
      <c r="A985" s="21">
        <v>44165</v>
      </c>
      <c r="B985" s="22">
        <v>38.31</v>
      </c>
    </row>
    <row r="986" spans="1:2" x14ac:dyDescent="0.15">
      <c r="A986" s="21">
        <v>44166</v>
      </c>
      <c r="B986" s="22">
        <v>39.409999999999997</v>
      </c>
    </row>
    <row r="987" spans="1:2" x14ac:dyDescent="0.15">
      <c r="A987" s="21">
        <v>44167</v>
      </c>
      <c r="B987" s="22">
        <v>40.799999999999997</v>
      </c>
    </row>
    <row r="988" spans="1:2" x14ac:dyDescent="0.15">
      <c r="A988" s="21">
        <v>44168</v>
      </c>
      <c r="B988" s="22">
        <v>40.090000000000003</v>
      </c>
    </row>
    <row r="989" spans="1:2" x14ac:dyDescent="0.15">
      <c r="A989" s="21">
        <v>44169</v>
      </c>
      <c r="B989" s="22">
        <v>40.340000000000003</v>
      </c>
    </row>
    <row r="990" spans="1:2" x14ac:dyDescent="0.15">
      <c r="A990" s="21">
        <v>44172</v>
      </c>
      <c r="B990" s="22">
        <v>41.25</v>
      </c>
    </row>
    <row r="991" spans="1:2" x14ac:dyDescent="0.15">
      <c r="A991" s="21">
        <v>44173</v>
      </c>
      <c r="B991" s="22">
        <v>42.56</v>
      </c>
    </row>
    <row r="992" spans="1:2" x14ac:dyDescent="0.15">
      <c r="A992" s="21">
        <v>44174</v>
      </c>
      <c r="B992" s="22">
        <v>41.85</v>
      </c>
    </row>
    <row r="993" spans="1:2" x14ac:dyDescent="0.15">
      <c r="A993" s="21">
        <v>44175</v>
      </c>
      <c r="B993" s="22">
        <v>41.73</v>
      </c>
    </row>
    <row r="994" spans="1:2" x14ac:dyDescent="0.15">
      <c r="A994" s="21">
        <v>44176</v>
      </c>
      <c r="B994" s="22">
        <v>41.12</v>
      </c>
    </row>
    <row r="995" spans="1:2" x14ac:dyDescent="0.15">
      <c r="A995" s="21">
        <v>44179</v>
      </c>
      <c r="B995" s="22">
        <v>39.21</v>
      </c>
    </row>
    <row r="996" spans="1:2" x14ac:dyDescent="0.15">
      <c r="A996" s="21">
        <v>44180</v>
      </c>
      <c r="B996" s="22">
        <v>38.71</v>
      </c>
    </row>
    <row r="997" spans="1:2" x14ac:dyDescent="0.15">
      <c r="A997" s="21">
        <v>44181</v>
      </c>
      <c r="B997" s="22">
        <v>37.840000000000003</v>
      </c>
    </row>
    <row r="998" spans="1:2" x14ac:dyDescent="0.15">
      <c r="A998" s="21">
        <v>44182</v>
      </c>
      <c r="B998" s="22">
        <v>38.03</v>
      </c>
    </row>
    <row r="999" spans="1:2" x14ac:dyDescent="0.15">
      <c r="A999" s="21">
        <v>44183</v>
      </c>
      <c r="B999" s="22">
        <v>37.68</v>
      </c>
    </row>
    <row r="1000" spans="1:2" x14ac:dyDescent="0.15">
      <c r="A1000" s="21">
        <v>44186</v>
      </c>
      <c r="B1000" s="22">
        <v>37.380000000000003</v>
      </c>
    </row>
    <row r="1001" spans="1:2" x14ac:dyDescent="0.15">
      <c r="A1001" s="21">
        <v>44187</v>
      </c>
      <c r="B1001" s="22">
        <v>36.74</v>
      </c>
    </row>
    <row r="1002" spans="1:2" x14ac:dyDescent="0.15">
      <c r="A1002" s="21">
        <v>44188</v>
      </c>
      <c r="B1002" s="22">
        <v>37.44</v>
      </c>
    </row>
    <row r="1003" spans="1:2" x14ac:dyDescent="0.15">
      <c r="A1003" s="21">
        <v>44189</v>
      </c>
      <c r="B1003" s="22">
        <v>37.270000000000003</v>
      </c>
    </row>
    <row r="1004" spans="1:2" x14ac:dyDescent="0.15">
      <c r="A1004" s="21">
        <v>44193</v>
      </c>
      <c r="B1004" s="22">
        <v>36.82</v>
      </c>
    </row>
    <row r="1005" spans="1:2" x14ac:dyDescent="0.15">
      <c r="A1005" s="21">
        <v>44194</v>
      </c>
      <c r="B1005" s="22">
        <v>37.049999999999997</v>
      </c>
    </row>
    <row r="1006" spans="1:2" x14ac:dyDescent="0.15">
      <c r="A1006" s="21">
        <v>44195</v>
      </c>
      <c r="B1006" s="22">
        <v>36.74</v>
      </c>
    </row>
    <row r="1007" spans="1:2" x14ac:dyDescent="0.15">
      <c r="A1007" s="21">
        <v>44196</v>
      </c>
      <c r="B1007" s="22">
        <v>36.81</v>
      </c>
    </row>
    <row r="1008" spans="1:2" x14ac:dyDescent="0.15">
      <c r="A1008" s="21">
        <v>44200</v>
      </c>
      <c r="B1008" s="22">
        <v>36.81</v>
      </c>
    </row>
    <row r="1009" spans="1:2" x14ac:dyDescent="0.15">
      <c r="A1009" s="21">
        <v>44201</v>
      </c>
      <c r="B1009" s="22">
        <v>37.19</v>
      </c>
    </row>
    <row r="1010" spans="1:2" x14ac:dyDescent="0.15">
      <c r="A1010" s="21">
        <v>44202</v>
      </c>
      <c r="B1010" s="22">
        <v>36.869999999999997</v>
      </c>
    </row>
    <row r="1011" spans="1:2" x14ac:dyDescent="0.15">
      <c r="A1011" s="21">
        <v>44203</v>
      </c>
      <c r="B1011" s="22">
        <v>37.06</v>
      </c>
    </row>
    <row r="1012" spans="1:2" x14ac:dyDescent="0.15">
      <c r="A1012" s="21">
        <v>44204</v>
      </c>
      <c r="B1012" s="22">
        <v>37.130000000000003</v>
      </c>
    </row>
    <row r="1013" spans="1:2" x14ac:dyDescent="0.15">
      <c r="A1013" s="21">
        <v>44207</v>
      </c>
      <c r="B1013" s="22">
        <v>37.770000000000003</v>
      </c>
    </row>
    <row r="1014" spans="1:2" x14ac:dyDescent="0.15">
      <c r="A1014" s="21">
        <v>44208</v>
      </c>
      <c r="B1014" s="22">
        <v>37.18</v>
      </c>
    </row>
    <row r="1015" spans="1:2" x14ac:dyDescent="0.15">
      <c r="A1015" s="21">
        <v>44209</v>
      </c>
      <c r="B1015" s="22">
        <v>36.86</v>
      </c>
    </row>
    <row r="1016" spans="1:2" x14ac:dyDescent="0.15">
      <c r="A1016" s="21">
        <v>44210</v>
      </c>
      <c r="B1016" s="22">
        <v>36.75</v>
      </c>
    </row>
    <row r="1017" spans="1:2" x14ac:dyDescent="0.15">
      <c r="A1017" s="21">
        <v>44211</v>
      </c>
      <c r="B1017" s="22">
        <v>36.700000000000003</v>
      </c>
    </row>
    <row r="1018" spans="1:2" x14ac:dyDescent="0.15">
      <c r="A1018" s="21">
        <v>44215</v>
      </c>
      <c r="B1018" s="22">
        <v>36.729999999999997</v>
      </c>
    </row>
    <row r="1019" spans="1:2" x14ac:dyDescent="0.15">
      <c r="A1019" s="21">
        <v>44216</v>
      </c>
      <c r="B1019" s="22">
        <v>36.5</v>
      </c>
    </row>
    <row r="1020" spans="1:2" x14ac:dyDescent="0.15">
      <c r="A1020" s="21">
        <v>44217</v>
      </c>
      <c r="B1020" s="22">
        <v>36.479999999999997</v>
      </c>
    </row>
    <row r="1021" spans="1:2" x14ac:dyDescent="0.15">
      <c r="A1021" s="21">
        <v>44218</v>
      </c>
      <c r="B1021" s="22">
        <v>36.549999999999997</v>
      </c>
    </row>
    <row r="1022" spans="1:2" x14ac:dyDescent="0.15">
      <c r="A1022" s="21">
        <v>44221</v>
      </c>
      <c r="B1022" s="22">
        <v>37.28</v>
      </c>
    </row>
    <row r="1023" spans="1:2" x14ac:dyDescent="0.15">
      <c r="A1023" s="21">
        <v>44222</v>
      </c>
      <c r="B1023" s="22">
        <v>37.31</v>
      </c>
    </row>
    <row r="1024" spans="1:2" x14ac:dyDescent="0.15">
      <c r="A1024" s="21">
        <v>44223</v>
      </c>
      <c r="B1024" s="22">
        <v>36.24</v>
      </c>
    </row>
    <row r="1025" spans="1:2" x14ac:dyDescent="0.15">
      <c r="A1025" s="21">
        <v>44224</v>
      </c>
      <c r="B1025" s="22">
        <v>35.86</v>
      </c>
    </row>
    <row r="1026" spans="1:2" x14ac:dyDescent="0.15">
      <c r="A1026" s="21">
        <v>44225</v>
      </c>
      <c r="B1026" s="22">
        <v>35.9</v>
      </c>
    </row>
    <row r="1027" spans="1:2" x14ac:dyDescent="0.15">
      <c r="A1027" s="21">
        <v>44228</v>
      </c>
      <c r="B1027" s="22">
        <v>35.799999999999997</v>
      </c>
    </row>
    <row r="1028" spans="1:2" x14ac:dyDescent="0.15">
      <c r="A1028" s="21">
        <v>44229</v>
      </c>
      <c r="B1028" s="22">
        <v>34.99</v>
      </c>
    </row>
    <row r="1029" spans="1:2" x14ac:dyDescent="0.15">
      <c r="A1029" s="21">
        <v>44230</v>
      </c>
      <c r="B1029" s="22">
        <v>34.840000000000003</v>
      </c>
    </row>
    <row r="1030" spans="1:2" x14ac:dyDescent="0.15">
      <c r="A1030" s="21">
        <v>44231</v>
      </c>
      <c r="B1030" s="22">
        <v>34.89</v>
      </c>
    </row>
    <row r="1031" spans="1:2" x14ac:dyDescent="0.15">
      <c r="A1031" s="21">
        <v>44232</v>
      </c>
      <c r="B1031" s="22">
        <v>34.92</v>
      </c>
    </row>
    <row r="1032" spans="1:2" x14ac:dyDescent="0.15">
      <c r="A1032" s="21">
        <v>44235</v>
      </c>
      <c r="B1032" s="22">
        <v>34.82</v>
      </c>
    </row>
    <row r="1033" spans="1:2" x14ac:dyDescent="0.15">
      <c r="A1033" s="21">
        <v>44236</v>
      </c>
      <c r="B1033" s="22">
        <v>34.97</v>
      </c>
    </row>
    <row r="1034" spans="1:2" x14ac:dyDescent="0.15">
      <c r="A1034" s="21">
        <v>44237</v>
      </c>
      <c r="B1034" s="22">
        <v>34.74</v>
      </c>
    </row>
    <row r="1035" spans="1:2" x14ac:dyDescent="0.15">
      <c r="A1035" s="21">
        <v>44238</v>
      </c>
      <c r="B1035" s="22">
        <v>34.43</v>
      </c>
    </row>
    <row r="1036" spans="1:2" x14ac:dyDescent="0.15">
      <c r="A1036" s="21">
        <v>44239</v>
      </c>
      <c r="B1036" s="22">
        <v>34.72</v>
      </c>
    </row>
    <row r="1037" spans="1:2" x14ac:dyDescent="0.15">
      <c r="A1037" s="21">
        <v>44243</v>
      </c>
      <c r="B1037" s="22">
        <v>34.69</v>
      </c>
    </row>
    <row r="1038" spans="1:2" x14ac:dyDescent="0.15">
      <c r="A1038" s="21">
        <v>44244</v>
      </c>
      <c r="B1038" s="22">
        <v>34.89</v>
      </c>
    </row>
    <row r="1039" spans="1:2" x14ac:dyDescent="0.15">
      <c r="A1039" s="21">
        <v>44245</v>
      </c>
      <c r="B1039" s="22">
        <v>34.56</v>
      </c>
    </row>
    <row r="1040" spans="1:2" x14ac:dyDescent="0.15">
      <c r="A1040" s="21">
        <v>44246</v>
      </c>
      <c r="B1040" s="22">
        <v>34.44</v>
      </c>
    </row>
    <row r="1041" spans="1:2" x14ac:dyDescent="0.15">
      <c r="A1041" s="21">
        <v>44249</v>
      </c>
      <c r="B1041" s="22">
        <v>34.26</v>
      </c>
    </row>
    <row r="1042" spans="1:2" x14ac:dyDescent="0.15">
      <c r="A1042" s="21">
        <v>44250</v>
      </c>
      <c r="B1042" s="22">
        <v>33.909999999999997</v>
      </c>
    </row>
    <row r="1043" spans="1:2" x14ac:dyDescent="0.15">
      <c r="A1043" s="21">
        <v>44251</v>
      </c>
      <c r="B1043" s="22">
        <v>33.75</v>
      </c>
    </row>
    <row r="1044" spans="1:2" x14ac:dyDescent="0.15">
      <c r="A1044" s="21">
        <v>44252</v>
      </c>
      <c r="B1044" s="22">
        <v>33.82</v>
      </c>
    </row>
    <row r="1045" spans="1:2" x14ac:dyDescent="0.15">
      <c r="A1045" s="21">
        <v>44253</v>
      </c>
      <c r="B1045" s="22">
        <v>33.49</v>
      </c>
    </row>
    <row r="1046" spans="1:2" x14ac:dyDescent="0.15">
      <c r="A1046" s="21">
        <v>44256</v>
      </c>
      <c r="B1046" s="22">
        <v>33.69</v>
      </c>
    </row>
    <row r="1047" spans="1:2" x14ac:dyDescent="0.15">
      <c r="A1047" s="21">
        <v>44257</v>
      </c>
      <c r="B1047" s="22">
        <v>33.51</v>
      </c>
    </row>
    <row r="1048" spans="1:2" x14ac:dyDescent="0.15">
      <c r="A1048" s="21">
        <v>44258</v>
      </c>
      <c r="B1048" s="22">
        <v>34.39</v>
      </c>
    </row>
    <row r="1049" spans="1:2" x14ac:dyDescent="0.15">
      <c r="A1049" s="21">
        <v>44259</v>
      </c>
      <c r="B1049" s="22">
        <v>34.200000000000003</v>
      </c>
    </row>
    <row r="1050" spans="1:2" x14ac:dyDescent="0.15">
      <c r="A1050" s="21">
        <v>44260</v>
      </c>
      <c r="B1050" s="22">
        <v>34.39</v>
      </c>
    </row>
    <row r="1051" spans="1:2" x14ac:dyDescent="0.15">
      <c r="A1051" s="21">
        <v>44263</v>
      </c>
      <c r="B1051" s="22">
        <v>34.35</v>
      </c>
    </row>
    <row r="1052" spans="1:2" x14ac:dyDescent="0.15">
      <c r="A1052" s="21">
        <v>44264</v>
      </c>
      <c r="B1052" s="22">
        <v>34.450000000000003</v>
      </c>
    </row>
    <row r="1053" spans="1:2" x14ac:dyDescent="0.15">
      <c r="A1053" s="21">
        <v>44265</v>
      </c>
      <c r="B1053" s="22">
        <v>34.93</v>
      </c>
    </row>
    <row r="1054" spans="1:2" x14ac:dyDescent="0.15">
      <c r="A1054" s="21">
        <v>44266</v>
      </c>
      <c r="B1054" s="22">
        <v>34.71</v>
      </c>
    </row>
    <row r="1055" spans="1:2" x14ac:dyDescent="0.15">
      <c r="A1055" s="21">
        <v>44267</v>
      </c>
      <c r="B1055" s="22">
        <v>34.94</v>
      </c>
    </row>
    <row r="1056" spans="1:2" x14ac:dyDescent="0.15">
      <c r="A1056" s="21">
        <v>44270</v>
      </c>
      <c r="B1056" s="22">
        <v>35.409999999999997</v>
      </c>
    </row>
    <row r="1057" spans="1:2" x14ac:dyDescent="0.15">
      <c r="A1057" s="21">
        <v>44271</v>
      </c>
      <c r="B1057" s="22">
        <v>35.83</v>
      </c>
    </row>
    <row r="1058" spans="1:2" x14ac:dyDescent="0.15">
      <c r="A1058" s="21">
        <v>44272</v>
      </c>
      <c r="B1058" s="22">
        <v>35.79</v>
      </c>
    </row>
    <row r="1059" spans="1:2" x14ac:dyDescent="0.15">
      <c r="A1059" s="21">
        <v>44273</v>
      </c>
      <c r="B1059" s="22">
        <v>35.770000000000003</v>
      </c>
    </row>
    <row r="1060" spans="1:2" x14ac:dyDescent="0.15">
      <c r="A1060" s="21">
        <v>44274</v>
      </c>
      <c r="B1060" s="22">
        <v>35.53</v>
      </c>
    </row>
    <row r="1061" spans="1:2" x14ac:dyDescent="0.15">
      <c r="A1061" s="21">
        <v>44277</v>
      </c>
      <c r="B1061" s="22">
        <v>36</v>
      </c>
    </row>
    <row r="1062" spans="1:2" x14ac:dyDescent="0.15">
      <c r="A1062" s="21">
        <v>44278</v>
      </c>
      <c r="B1062" s="22">
        <v>35.36</v>
      </c>
    </row>
    <row r="1063" spans="1:2" x14ac:dyDescent="0.15">
      <c r="A1063" s="21">
        <v>44279</v>
      </c>
      <c r="B1063" s="22">
        <v>35.61</v>
      </c>
    </row>
    <row r="1064" spans="1:2" x14ac:dyDescent="0.15">
      <c r="A1064" s="21">
        <v>44280</v>
      </c>
      <c r="B1064" s="22">
        <v>35.67</v>
      </c>
    </row>
    <row r="1065" spans="1:2" x14ac:dyDescent="0.15">
      <c r="A1065" s="21">
        <v>44281</v>
      </c>
      <c r="B1065" s="22">
        <v>36.25</v>
      </c>
    </row>
    <row r="1066" spans="1:2" x14ac:dyDescent="0.15">
      <c r="A1066" s="21">
        <v>44284</v>
      </c>
      <c r="B1066" s="22">
        <v>36.619999999999997</v>
      </c>
    </row>
    <row r="1067" spans="1:2" x14ac:dyDescent="0.15">
      <c r="A1067" s="21">
        <v>44285</v>
      </c>
      <c r="B1067" s="22">
        <v>36.11</v>
      </c>
    </row>
    <row r="1068" spans="1:2" x14ac:dyDescent="0.15">
      <c r="A1068" s="21">
        <v>44286</v>
      </c>
      <c r="B1068" s="22">
        <v>36.229999999999997</v>
      </c>
    </row>
    <row r="1069" spans="1:2" x14ac:dyDescent="0.15">
      <c r="A1069" s="21">
        <v>44287</v>
      </c>
      <c r="B1069" s="22">
        <v>36.299999999999997</v>
      </c>
    </row>
    <row r="1070" spans="1:2" x14ac:dyDescent="0.15">
      <c r="A1070" s="21">
        <v>44291</v>
      </c>
      <c r="B1070" s="22">
        <v>36.28</v>
      </c>
    </row>
    <row r="1071" spans="1:2" x14ac:dyDescent="0.15">
      <c r="A1071" s="21">
        <v>44292</v>
      </c>
      <c r="B1071" s="22">
        <v>36.049999999999997</v>
      </c>
    </row>
    <row r="1072" spans="1:2" x14ac:dyDescent="0.15">
      <c r="A1072" s="21">
        <v>44293</v>
      </c>
      <c r="B1072" s="22">
        <v>35.909999999999997</v>
      </c>
    </row>
    <row r="1073" spans="1:2" x14ac:dyDescent="0.15">
      <c r="A1073" s="21">
        <v>44294</v>
      </c>
      <c r="B1073" s="22">
        <v>35.96</v>
      </c>
    </row>
    <row r="1074" spans="1:2" x14ac:dyDescent="0.15">
      <c r="A1074" s="21">
        <v>44295</v>
      </c>
      <c r="B1074" s="22">
        <v>36.6</v>
      </c>
    </row>
    <row r="1075" spans="1:2" x14ac:dyDescent="0.15">
      <c r="A1075" s="21">
        <v>44298</v>
      </c>
      <c r="B1075" s="22">
        <v>36.97</v>
      </c>
    </row>
    <row r="1076" spans="1:2" x14ac:dyDescent="0.15">
      <c r="A1076" s="21">
        <v>44299</v>
      </c>
      <c r="B1076" s="22">
        <v>37.159999999999997</v>
      </c>
    </row>
    <row r="1077" spans="1:2" x14ac:dyDescent="0.15">
      <c r="A1077" s="21">
        <v>44300</v>
      </c>
      <c r="B1077" s="22">
        <v>37.17</v>
      </c>
    </row>
    <row r="1078" spans="1:2" x14ac:dyDescent="0.15">
      <c r="A1078" s="21">
        <v>44301</v>
      </c>
      <c r="B1078" s="22">
        <v>37.6</v>
      </c>
    </row>
    <row r="1079" spans="1:2" x14ac:dyDescent="0.15">
      <c r="A1079" s="21">
        <v>44302</v>
      </c>
      <c r="B1079" s="22">
        <v>38.57</v>
      </c>
    </row>
    <row r="1080" spans="1:2" x14ac:dyDescent="0.15">
      <c r="A1080" s="21">
        <v>44305</v>
      </c>
      <c r="B1080" s="22">
        <v>38.93</v>
      </c>
    </row>
    <row r="1081" spans="1:2" x14ac:dyDescent="0.15">
      <c r="A1081" s="21">
        <v>44306</v>
      </c>
      <c r="B1081" s="22">
        <v>39.03</v>
      </c>
    </row>
    <row r="1082" spans="1:2" x14ac:dyDescent="0.15">
      <c r="A1082" s="21">
        <v>44307</v>
      </c>
      <c r="B1082" s="22">
        <v>39.53</v>
      </c>
    </row>
    <row r="1083" spans="1:2" x14ac:dyDescent="0.15">
      <c r="A1083" s="21">
        <v>44308</v>
      </c>
      <c r="B1083" s="22">
        <v>38.64</v>
      </c>
    </row>
    <row r="1084" spans="1:2" x14ac:dyDescent="0.15">
      <c r="A1084" s="21">
        <v>44309</v>
      </c>
      <c r="B1084" s="22">
        <v>38.659999999999997</v>
      </c>
    </row>
    <row r="1085" spans="1:2" x14ac:dyDescent="0.15">
      <c r="A1085" s="21">
        <v>44312</v>
      </c>
      <c r="B1085" s="22">
        <v>38.68</v>
      </c>
    </row>
    <row r="1086" spans="1:2" x14ac:dyDescent="0.15">
      <c r="A1086" s="21">
        <v>44313</v>
      </c>
      <c r="B1086" s="22">
        <v>38.450000000000003</v>
      </c>
    </row>
    <row r="1087" spans="1:2" x14ac:dyDescent="0.15">
      <c r="A1087" s="21">
        <v>44314</v>
      </c>
      <c r="B1087" s="22">
        <v>38.81</v>
      </c>
    </row>
    <row r="1088" spans="1:2" x14ac:dyDescent="0.15">
      <c r="A1088" s="21">
        <v>44315</v>
      </c>
      <c r="B1088" s="22">
        <v>38.6</v>
      </c>
    </row>
    <row r="1089" spans="1:2" x14ac:dyDescent="0.15">
      <c r="A1089" s="21">
        <v>44316</v>
      </c>
      <c r="B1089" s="22">
        <v>38.65</v>
      </c>
    </row>
    <row r="1090" spans="1:2" x14ac:dyDescent="0.15">
      <c r="A1090" s="21">
        <v>44319</v>
      </c>
      <c r="B1090" s="22">
        <v>39.83</v>
      </c>
    </row>
    <row r="1091" spans="1:2" x14ac:dyDescent="0.15">
      <c r="A1091" s="21">
        <v>44320</v>
      </c>
      <c r="B1091" s="22">
        <v>39.950000000000003</v>
      </c>
    </row>
    <row r="1092" spans="1:2" x14ac:dyDescent="0.15">
      <c r="A1092" s="21">
        <v>44321</v>
      </c>
      <c r="B1092" s="22">
        <v>39.97</v>
      </c>
    </row>
    <row r="1093" spans="1:2" x14ac:dyDescent="0.15">
      <c r="A1093" s="21">
        <v>44322</v>
      </c>
      <c r="B1093" s="22">
        <v>39.19</v>
      </c>
    </row>
    <row r="1094" spans="1:2" x14ac:dyDescent="0.15">
      <c r="A1094" s="21">
        <v>44323</v>
      </c>
      <c r="B1094" s="22">
        <v>39.58</v>
      </c>
    </row>
    <row r="1095" spans="1:2" x14ac:dyDescent="0.15">
      <c r="A1095" s="21">
        <v>44326</v>
      </c>
      <c r="B1095" s="22">
        <v>39.86</v>
      </c>
    </row>
    <row r="1096" spans="1:2" x14ac:dyDescent="0.15">
      <c r="A1096" s="21">
        <v>44327</v>
      </c>
      <c r="B1096" s="22">
        <v>39.35</v>
      </c>
    </row>
    <row r="1097" spans="1:2" x14ac:dyDescent="0.15">
      <c r="A1097" s="21">
        <v>44328</v>
      </c>
      <c r="B1097" s="22">
        <v>39.69</v>
      </c>
    </row>
    <row r="1098" spans="1:2" x14ac:dyDescent="0.15">
      <c r="A1098" s="21">
        <v>44329</v>
      </c>
      <c r="B1098" s="22">
        <v>40.1</v>
      </c>
    </row>
    <row r="1099" spans="1:2" x14ac:dyDescent="0.15">
      <c r="A1099" s="21">
        <v>44330</v>
      </c>
      <c r="B1099" s="22">
        <v>40.020000000000003</v>
      </c>
    </row>
    <row r="1100" spans="1:2" x14ac:dyDescent="0.15">
      <c r="A1100" s="21">
        <v>44333</v>
      </c>
      <c r="B1100" s="22">
        <v>40.11</v>
      </c>
    </row>
    <row r="1101" spans="1:2" x14ac:dyDescent="0.15">
      <c r="A1101" s="21">
        <v>44334</v>
      </c>
      <c r="B1101" s="22">
        <v>40.049999999999997</v>
      </c>
    </row>
    <row r="1102" spans="1:2" x14ac:dyDescent="0.15">
      <c r="A1102" s="21">
        <v>44335</v>
      </c>
      <c r="B1102" s="22">
        <v>39.83</v>
      </c>
    </row>
    <row r="1103" spans="1:2" x14ac:dyDescent="0.15">
      <c r="A1103" s="21">
        <v>44336</v>
      </c>
      <c r="B1103" s="22">
        <v>40.119999999999997</v>
      </c>
    </row>
    <row r="1104" spans="1:2" x14ac:dyDescent="0.15">
      <c r="A1104" s="21">
        <v>44337</v>
      </c>
      <c r="B1104" s="22">
        <v>39.950000000000003</v>
      </c>
    </row>
    <row r="1105" spans="1:2" x14ac:dyDescent="0.15">
      <c r="A1105" s="21">
        <v>44340</v>
      </c>
      <c r="B1105" s="22">
        <v>39.81</v>
      </c>
    </row>
    <row r="1106" spans="1:2" x14ac:dyDescent="0.15">
      <c r="A1106" s="21">
        <v>44341</v>
      </c>
      <c r="B1106" s="22">
        <v>39.33</v>
      </c>
    </row>
    <row r="1107" spans="1:2" x14ac:dyDescent="0.15">
      <c r="A1107" s="21">
        <v>44342</v>
      </c>
      <c r="B1107" s="22">
        <v>38.92</v>
      </c>
    </row>
    <row r="1108" spans="1:2" x14ac:dyDescent="0.15">
      <c r="A1108" s="21">
        <v>44343</v>
      </c>
      <c r="B1108" s="22">
        <v>38.65</v>
      </c>
    </row>
    <row r="1109" spans="1:2" x14ac:dyDescent="0.15">
      <c r="A1109" s="21">
        <v>44344</v>
      </c>
      <c r="B1109" s="22">
        <v>38.729999999999997</v>
      </c>
    </row>
    <row r="1110" spans="1:2" x14ac:dyDescent="0.15">
      <c r="A1110" s="21">
        <v>44348</v>
      </c>
      <c r="B1110" s="22">
        <v>38.5</v>
      </c>
    </row>
    <row r="1111" spans="1:2" x14ac:dyDescent="0.15">
      <c r="A1111" s="21">
        <v>44349</v>
      </c>
      <c r="B1111" s="22">
        <v>38.79</v>
      </c>
    </row>
    <row r="1112" spans="1:2" x14ac:dyDescent="0.15">
      <c r="A1112" s="21">
        <v>44350</v>
      </c>
      <c r="B1112" s="22">
        <v>38.97</v>
      </c>
    </row>
    <row r="1113" spans="1:2" x14ac:dyDescent="0.15">
      <c r="A1113" s="21">
        <v>44351</v>
      </c>
      <c r="B1113" s="22">
        <v>39.15</v>
      </c>
    </row>
    <row r="1114" spans="1:2" x14ac:dyDescent="0.15">
      <c r="A1114" s="21">
        <v>44354</v>
      </c>
      <c r="B1114" s="22">
        <v>38.99</v>
      </c>
    </row>
    <row r="1115" spans="1:2" x14ac:dyDescent="0.15">
      <c r="A1115" s="21">
        <v>44355</v>
      </c>
      <c r="B1115" s="22">
        <v>38.85</v>
      </c>
    </row>
    <row r="1116" spans="1:2" x14ac:dyDescent="0.15">
      <c r="A1116" s="21">
        <v>44356</v>
      </c>
      <c r="B1116" s="22">
        <v>39.81</v>
      </c>
    </row>
    <row r="1117" spans="1:2" x14ac:dyDescent="0.15">
      <c r="A1117" s="21">
        <v>44357</v>
      </c>
      <c r="B1117" s="22">
        <v>40.68</v>
      </c>
    </row>
    <row r="1118" spans="1:2" x14ac:dyDescent="0.15">
      <c r="A1118" s="21">
        <v>44358</v>
      </c>
      <c r="B1118" s="22">
        <v>40.15</v>
      </c>
    </row>
    <row r="1119" spans="1:2" x14ac:dyDescent="0.15">
      <c r="A1119" s="21">
        <v>44361</v>
      </c>
      <c r="B1119" s="22">
        <v>39.630000000000003</v>
      </c>
    </row>
    <row r="1120" spans="1:2" x14ac:dyDescent="0.15">
      <c r="A1120" s="21">
        <v>44362</v>
      </c>
      <c r="B1120" s="22">
        <v>39.590000000000003</v>
      </c>
    </row>
    <row r="1121" spans="1:2" x14ac:dyDescent="0.15">
      <c r="A1121" s="21">
        <v>44363</v>
      </c>
      <c r="B1121" s="22">
        <v>39.299999999999997</v>
      </c>
    </row>
    <row r="1122" spans="1:2" x14ac:dyDescent="0.15">
      <c r="A1122" s="21">
        <v>44364</v>
      </c>
      <c r="B1122" s="22">
        <v>39.479999999999997</v>
      </c>
    </row>
    <row r="1123" spans="1:2" x14ac:dyDescent="0.15">
      <c r="A1123" s="21">
        <v>44365</v>
      </c>
      <c r="B1123" s="22">
        <v>38.81</v>
      </c>
    </row>
    <row r="1124" spans="1:2" x14ac:dyDescent="0.15">
      <c r="A1124" s="21">
        <v>44368</v>
      </c>
      <c r="B1124" s="22">
        <v>39.42</v>
      </c>
    </row>
    <row r="1125" spans="1:2" x14ac:dyDescent="0.15">
      <c r="A1125" s="21">
        <v>44369</v>
      </c>
      <c r="B1125" s="22">
        <v>39.61</v>
      </c>
    </row>
    <row r="1126" spans="1:2" x14ac:dyDescent="0.15">
      <c r="A1126" s="21">
        <v>44370</v>
      </c>
      <c r="B1126" s="22">
        <v>39.049999999999997</v>
      </c>
    </row>
    <row r="1127" spans="1:2" x14ac:dyDescent="0.15">
      <c r="A1127" s="21">
        <v>44371</v>
      </c>
      <c r="B1127" s="22">
        <v>39.19</v>
      </c>
    </row>
    <row r="1128" spans="1:2" x14ac:dyDescent="0.15">
      <c r="A1128" s="21">
        <v>44372</v>
      </c>
      <c r="B1128" s="22">
        <v>38.979999999999997</v>
      </c>
    </row>
    <row r="1129" spans="1:2" x14ac:dyDescent="0.15">
      <c r="A1129" s="21">
        <v>44375</v>
      </c>
      <c r="B1129" s="22">
        <v>39.119999999999997</v>
      </c>
    </row>
    <row r="1130" spans="1:2" x14ac:dyDescent="0.15">
      <c r="A1130" s="21">
        <v>44376</v>
      </c>
      <c r="B1130" s="22">
        <v>39.1</v>
      </c>
    </row>
    <row r="1131" spans="1:2" x14ac:dyDescent="0.15">
      <c r="A1131" s="21">
        <v>44377</v>
      </c>
      <c r="B1131" s="22">
        <v>39.159999999999997</v>
      </c>
    </row>
    <row r="1132" spans="1:2" x14ac:dyDescent="0.15">
      <c r="A1132" s="21">
        <v>44378</v>
      </c>
      <c r="B1132" s="22">
        <v>39.56</v>
      </c>
    </row>
    <row r="1133" spans="1:2" x14ac:dyDescent="0.15">
      <c r="A1133" s="21">
        <v>44379</v>
      </c>
      <c r="B1133" s="22">
        <v>39.729999999999997</v>
      </c>
    </row>
    <row r="1134" spans="1:2" x14ac:dyDescent="0.15">
      <c r="A1134" s="21">
        <v>44383</v>
      </c>
      <c r="B1134" s="22">
        <v>39.29</v>
      </c>
    </row>
    <row r="1135" spans="1:2" x14ac:dyDescent="0.15">
      <c r="A1135" s="21">
        <v>44384</v>
      </c>
      <c r="B1135" s="22">
        <v>39.35</v>
      </c>
    </row>
    <row r="1136" spans="1:2" x14ac:dyDescent="0.15">
      <c r="A1136" s="21">
        <v>44385</v>
      </c>
      <c r="B1136" s="22">
        <v>39.25</v>
      </c>
    </row>
    <row r="1137" spans="1:2" x14ac:dyDescent="0.15">
      <c r="A1137" s="21">
        <v>44386</v>
      </c>
      <c r="B1137" s="22">
        <v>39.61</v>
      </c>
    </row>
    <row r="1138" spans="1:2" x14ac:dyDescent="0.15">
      <c r="A1138" s="21">
        <v>44389</v>
      </c>
      <c r="B1138" s="22">
        <v>39.76</v>
      </c>
    </row>
    <row r="1139" spans="1:2" x14ac:dyDescent="0.15">
      <c r="A1139" s="21">
        <v>44390</v>
      </c>
      <c r="B1139" s="22">
        <v>39.65</v>
      </c>
    </row>
    <row r="1140" spans="1:2" x14ac:dyDescent="0.15">
      <c r="A1140" s="21">
        <v>44391</v>
      </c>
      <c r="B1140" s="22">
        <v>39.950000000000003</v>
      </c>
    </row>
    <row r="1141" spans="1:2" x14ac:dyDescent="0.15">
      <c r="A1141" s="21">
        <v>44392</v>
      </c>
      <c r="B1141" s="22">
        <v>40.090000000000003</v>
      </c>
    </row>
    <row r="1142" spans="1:2" x14ac:dyDescent="0.15">
      <c r="A1142" s="21">
        <v>44393</v>
      </c>
      <c r="B1142" s="22">
        <v>40.35</v>
      </c>
    </row>
    <row r="1143" spans="1:2" x14ac:dyDescent="0.15">
      <c r="A1143" s="21">
        <v>44396</v>
      </c>
      <c r="B1143" s="22">
        <v>40.15</v>
      </c>
    </row>
    <row r="1144" spans="1:2" x14ac:dyDescent="0.15">
      <c r="A1144" s="21">
        <v>44397</v>
      </c>
      <c r="B1144" s="22">
        <v>41.05</v>
      </c>
    </row>
    <row r="1145" spans="1:2" x14ac:dyDescent="0.15">
      <c r="A1145" s="21">
        <v>44398</v>
      </c>
      <c r="B1145" s="22">
        <v>41.02</v>
      </c>
    </row>
    <row r="1146" spans="1:2" x14ac:dyDescent="0.15">
      <c r="A1146" s="21">
        <v>44399</v>
      </c>
      <c r="B1146" s="22">
        <v>41.47</v>
      </c>
    </row>
    <row r="1147" spans="1:2" x14ac:dyDescent="0.15">
      <c r="A1147" s="21">
        <v>44400</v>
      </c>
      <c r="B1147" s="22">
        <v>41.68</v>
      </c>
    </row>
    <row r="1148" spans="1:2" x14ac:dyDescent="0.15">
      <c r="A1148" s="21">
        <v>44403</v>
      </c>
      <c r="B1148" s="22">
        <v>41.81</v>
      </c>
    </row>
    <row r="1149" spans="1:2" x14ac:dyDescent="0.15">
      <c r="A1149" s="21">
        <v>44404</v>
      </c>
      <c r="B1149" s="22">
        <v>42.1</v>
      </c>
    </row>
    <row r="1150" spans="1:2" x14ac:dyDescent="0.15">
      <c r="A1150" s="21">
        <v>44405</v>
      </c>
      <c r="B1150" s="22">
        <v>43.45</v>
      </c>
    </row>
    <row r="1151" spans="1:2" x14ac:dyDescent="0.15">
      <c r="A1151" s="21">
        <v>44406</v>
      </c>
      <c r="B1151" s="22">
        <v>42.79</v>
      </c>
    </row>
    <row r="1152" spans="1:2" x14ac:dyDescent="0.15">
      <c r="A1152" s="21">
        <v>44407</v>
      </c>
      <c r="B1152" s="22">
        <v>42.81</v>
      </c>
    </row>
    <row r="1153" spans="1:2" x14ac:dyDescent="0.15">
      <c r="A1153" s="21">
        <v>44410</v>
      </c>
      <c r="B1153" s="22">
        <v>43.96</v>
      </c>
    </row>
    <row r="1154" spans="1:2" x14ac:dyDescent="0.15">
      <c r="A1154" s="21">
        <v>44411</v>
      </c>
      <c r="B1154" s="22">
        <v>45.68</v>
      </c>
    </row>
    <row r="1155" spans="1:2" x14ac:dyDescent="0.15">
      <c r="A1155" s="21">
        <v>44412</v>
      </c>
      <c r="B1155" s="22">
        <v>45.19</v>
      </c>
    </row>
    <row r="1156" spans="1:2" x14ac:dyDescent="0.15">
      <c r="A1156" s="21">
        <v>44413</v>
      </c>
      <c r="B1156" s="22">
        <v>45.06</v>
      </c>
    </row>
    <row r="1157" spans="1:2" x14ac:dyDescent="0.15">
      <c r="A1157" s="21">
        <v>44414</v>
      </c>
      <c r="B1157" s="22">
        <v>45.07</v>
      </c>
    </row>
    <row r="1158" spans="1:2" x14ac:dyDescent="0.15">
      <c r="A1158" s="21">
        <v>44417</v>
      </c>
      <c r="B1158" s="22">
        <v>45.98</v>
      </c>
    </row>
    <row r="1159" spans="1:2" x14ac:dyDescent="0.15">
      <c r="A1159" s="21">
        <v>44418</v>
      </c>
      <c r="B1159" s="22">
        <v>48.19</v>
      </c>
    </row>
    <row r="1160" spans="1:2" x14ac:dyDescent="0.15">
      <c r="A1160" s="21">
        <v>44419</v>
      </c>
      <c r="B1160" s="22">
        <v>46.31</v>
      </c>
    </row>
    <row r="1161" spans="1:2" x14ac:dyDescent="0.15">
      <c r="A1161" s="21">
        <v>44420</v>
      </c>
      <c r="B1161" s="22">
        <v>47.24</v>
      </c>
    </row>
    <row r="1162" spans="1:2" x14ac:dyDescent="0.15">
      <c r="A1162" s="21">
        <v>44421</v>
      </c>
      <c r="B1162" s="22">
        <v>48.48</v>
      </c>
    </row>
    <row r="1163" spans="1:2" x14ac:dyDescent="0.15">
      <c r="A1163" s="21">
        <v>44424</v>
      </c>
      <c r="B1163" s="22">
        <v>48.91</v>
      </c>
    </row>
    <row r="1164" spans="1:2" x14ac:dyDescent="0.15">
      <c r="A1164" s="21">
        <v>44425</v>
      </c>
      <c r="B1164" s="22">
        <v>50.42</v>
      </c>
    </row>
    <row r="1165" spans="1:2" x14ac:dyDescent="0.15">
      <c r="A1165" s="21">
        <v>44426</v>
      </c>
      <c r="B1165" s="22">
        <v>49.31</v>
      </c>
    </row>
    <row r="1166" spans="1:2" x14ac:dyDescent="0.15">
      <c r="A1166" s="21">
        <v>44427</v>
      </c>
      <c r="B1166" s="22">
        <v>48.8</v>
      </c>
    </row>
    <row r="1167" spans="1:2" x14ac:dyDescent="0.15">
      <c r="A1167" s="21">
        <v>44428</v>
      </c>
      <c r="B1167" s="22">
        <v>48.72</v>
      </c>
    </row>
    <row r="1168" spans="1:2" x14ac:dyDescent="0.15">
      <c r="A1168" s="21">
        <v>44431</v>
      </c>
      <c r="B1168" s="22">
        <v>49.93</v>
      </c>
    </row>
    <row r="1169" spans="1:2" x14ac:dyDescent="0.15">
      <c r="A1169" s="21">
        <v>44432</v>
      </c>
      <c r="B1169" s="22">
        <v>48.38</v>
      </c>
    </row>
    <row r="1170" spans="1:2" x14ac:dyDescent="0.15">
      <c r="A1170" s="21">
        <v>44433</v>
      </c>
      <c r="B1170" s="22">
        <v>47.51</v>
      </c>
    </row>
    <row r="1171" spans="1:2" x14ac:dyDescent="0.15">
      <c r="A1171" s="21">
        <v>44434</v>
      </c>
      <c r="B1171" s="22">
        <v>47.38</v>
      </c>
    </row>
    <row r="1172" spans="1:2" x14ac:dyDescent="0.15">
      <c r="A1172" s="21">
        <v>44435</v>
      </c>
      <c r="B1172" s="22">
        <v>46.6</v>
      </c>
    </row>
    <row r="1173" spans="1:2" x14ac:dyDescent="0.15">
      <c r="A1173" s="21">
        <v>44438</v>
      </c>
      <c r="B1173" s="22">
        <v>46.76</v>
      </c>
    </row>
    <row r="1174" spans="1:2" x14ac:dyDescent="0.15">
      <c r="A1174" s="21">
        <v>44439</v>
      </c>
      <c r="B1174" s="22">
        <v>46.07</v>
      </c>
    </row>
    <row r="1175" spans="1:2" x14ac:dyDescent="0.15">
      <c r="A1175" s="21">
        <v>44440</v>
      </c>
      <c r="B1175" s="22">
        <v>46.04</v>
      </c>
    </row>
    <row r="1176" spans="1:2" x14ac:dyDescent="0.15">
      <c r="A1176" s="21">
        <v>44441</v>
      </c>
      <c r="B1176" s="22">
        <v>46.84</v>
      </c>
    </row>
    <row r="1177" spans="1:2" x14ac:dyDescent="0.15">
      <c r="A1177" s="21">
        <v>44442</v>
      </c>
      <c r="B1177" s="22">
        <v>46.84</v>
      </c>
    </row>
    <row r="1178" spans="1:2" x14ac:dyDescent="0.15">
      <c r="A1178" s="21">
        <v>44446</v>
      </c>
      <c r="B1178" s="22">
        <v>46.75</v>
      </c>
    </row>
    <row r="1179" spans="1:2" x14ac:dyDescent="0.15">
      <c r="A1179" s="21">
        <v>44447</v>
      </c>
      <c r="B1179" s="22">
        <v>46.51</v>
      </c>
    </row>
    <row r="1180" spans="1:2" x14ac:dyDescent="0.15">
      <c r="A1180" s="21">
        <v>44448</v>
      </c>
      <c r="B1180" s="22">
        <v>46.03</v>
      </c>
    </row>
    <row r="1181" spans="1:2" x14ac:dyDescent="0.15">
      <c r="A1181" s="21">
        <v>44449</v>
      </c>
      <c r="B1181" s="22">
        <v>45.59</v>
      </c>
    </row>
    <row r="1182" spans="1:2" x14ac:dyDescent="0.15">
      <c r="A1182" s="21">
        <v>44452</v>
      </c>
      <c r="B1182" s="22">
        <v>44.58</v>
      </c>
    </row>
    <row r="1183" spans="1:2" x14ac:dyDescent="0.15">
      <c r="A1183" s="21">
        <v>44453</v>
      </c>
      <c r="B1183" s="22">
        <v>44.71</v>
      </c>
    </row>
    <row r="1184" spans="1:2" x14ac:dyDescent="0.15">
      <c r="A1184" s="21">
        <v>44454</v>
      </c>
      <c r="B1184" s="22">
        <v>44.77</v>
      </c>
    </row>
    <row r="1185" spans="1:2" x14ac:dyDescent="0.15">
      <c r="A1185" s="21">
        <v>44455</v>
      </c>
      <c r="B1185" s="22">
        <v>44.47</v>
      </c>
    </row>
    <row r="1186" spans="1:2" x14ac:dyDescent="0.15">
      <c r="A1186" s="21">
        <v>44456</v>
      </c>
      <c r="B1186" s="22">
        <v>43.89</v>
      </c>
    </row>
    <row r="1187" spans="1:2" x14ac:dyDescent="0.15">
      <c r="A1187" s="21">
        <v>44459</v>
      </c>
      <c r="B1187" s="22">
        <v>44.2</v>
      </c>
    </row>
    <row r="1188" spans="1:2" x14ac:dyDescent="0.15">
      <c r="A1188" s="21">
        <v>44460</v>
      </c>
      <c r="B1188" s="22">
        <v>43.92</v>
      </c>
    </row>
    <row r="1189" spans="1:2" x14ac:dyDescent="0.15">
      <c r="A1189" s="21">
        <v>44461</v>
      </c>
      <c r="B1189" s="22">
        <v>43.95</v>
      </c>
    </row>
    <row r="1190" spans="1:2" x14ac:dyDescent="0.15">
      <c r="A1190" s="21">
        <v>44462</v>
      </c>
      <c r="B1190" s="22">
        <v>44.19</v>
      </c>
    </row>
    <row r="1191" spans="1:2" x14ac:dyDescent="0.15">
      <c r="A1191" s="21">
        <v>44463</v>
      </c>
      <c r="B1191" s="22">
        <v>43.94</v>
      </c>
    </row>
    <row r="1192" spans="1:2" x14ac:dyDescent="0.15">
      <c r="A1192" s="21">
        <v>44466</v>
      </c>
      <c r="B1192" s="22">
        <v>43.57</v>
      </c>
    </row>
    <row r="1193" spans="1:2" x14ac:dyDescent="0.15">
      <c r="A1193" s="21">
        <v>44467</v>
      </c>
      <c r="B1193" s="22">
        <v>43.04</v>
      </c>
    </row>
    <row r="1194" spans="1:2" x14ac:dyDescent="0.15">
      <c r="A1194" s="21">
        <v>44468</v>
      </c>
      <c r="B1194" s="22">
        <v>43.53</v>
      </c>
    </row>
    <row r="1195" spans="1:2" x14ac:dyDescent="0.15">
      <c r="A1195" s="21">
        <v>44469</v>
      </c>
      <c r="B1195" s="22">
        <v>43.01</v>
      </c>
    </row>
    <row r="1196" spans="1:2" x14ac:dyDescent="0.15">
      <c r="A1196" s="21">
        <v>44470</v>
      </c>
      <c r="B1196" s="22">
        <v>42.93</v>
      </c>
    </row>
    <row r="1197" spans="1:2" x14ac:dyDescent="0.15">
      <c r="A1197" s="21">
        <v>44473</v>
      </c>
      <c r="B1197" s="22">
        <v>42.42</v>
      </c>
    </row>
    <row r="1198" spans="1:2" x14ac:dyDescent="0.15">
      <c r="A1198" s="21">
        <v>44474</v>
      </c>
      <c r="B1198" s="22">
        <v>42.32</v>
      </c>
    </row>
    <row r="1199" spans="1:2" x14ac:dyDescent="0.15">
      <c r="A1199" s="21">
        <v>44475</v>
      </c>
      <c r="B1199" s="22">
        <v>42.02</v>
      </c>
    </row>
    <row r="1200" spans="1:2" x14ac:dyDescent="0.15">
      <c r="A1200" s="21">
        <v>44476</v>
      </c>
      <c r="B1200" s="22">
        <v>42.74</v>
      </c>
    </row>
    <row r="1201" spans="1:2" x14ac:dyDescent="0.15">
      <c r="A1201" s="21">
        <v>44477</v>
      </c>
      <c r="B1201" s="22">
        <v>42.45</v>
      </c>
    </row>
    <row r="1202" spans="1:2" x14ac:dyDescent="0.15">
      <c r="A1202" s="21">
        <v>44480</v>
      </c>
      <c r="B1202" s="22">
        <v>42.06</v>
      </c>
    </row>
    <row r="1203" spans="1:2" x14ac:dyDescent="0.15">
      <c r="A1203" s="21">
        <v>44481</v>
      </c>
      <c r="B1203" s="22">
        <v>41.85</v>
      </c>
    </row>
    <row r="1204" spans="1:2" x14ac:dyDescent="0.15">
      <c r="A1204" s="21">
        <v>44482</v>
      </c>
      <c r="B1204" s="22">
        <v>41.42</v>
      </c>
    </row>
    <row r="1205" spans="1:2" x14ac:dyDescent="0.15">
      <c r="A1205" s="21">
        <v>44483</v>
      </c>
      <c r="B1205" s="22">
        <v>41.67</v>
      </c>
    </row>
    <row r="1206" spans="1:2" x14ac:dyDescent="0.15">
      <c r="A1206" s="21">
        <v>44484</v>
      </c>
      <c r="B1206" s="22">
        <v>41.49</v>
      </c>
    </row>
    <row r="1207" spans="1:2" x14ac:dyDescent="0.15">
      <c r="A1207" s="21">
        <v>44487</v>
      </c>
      <c r="B1207" s="22">
        <v>41.32</v>
      </c>
    </row>
    <row r="1208" spans="1:2" x14ac:dyDescent="0.15">
      <c r="A1208" s="21">
        <v>44488</v>
      </c>
      <c r="B1208" s="22">
        <v>42.09</v>
      </c>
    </row>
    <row r="1209" spans="1:2" x14ac:dyDescent="0.15">
      <c r="A1209" s="21">
        <v>44489</v>
      </c>
      <c r="B1209" s="22">
        <v>42.8</v>
      </c>
    </row>
    <row r="1210" spans="1:2" x14ac:dyDescent="0.15">
      <c r="A1210" s="21">
        <v>44490</v>
      </c>
      <c r="B1210" s="22">
        <v>42.86</v>
      </c>
    </row>
    <row r="1211" spans="1:2" x14ac:dyDescent="0.15">
      <c r="A1211" s="21">
        <v>44491</v>
      </c>
      <c r="B1211" s="22">
        <v>43.16</v>
      </c>
    </row>
    <row r="1212" spans="1:2" x14ac:dyDescent="0.15">
      <c r="A1212" s="21">
        <v>44494</v>
      </c>
      <c r="B1212" s="22">
        <v>43.15</v>
      </c>
    </row>
    <row r="1213" spans="1:2" x14ac:dyDescent="0.15">
      <c r="A1213" s="21">
        <v>44495</v>
      </c>
      <c r="B1213" s="22">
        <v>43.56</v>
      </c>
    </row>
    <row r="1214" spans="1:2" x14ac:dyDescent="0.15">
      <c r="A1214" s="21">
        <v>44496</v>
      </c>
      <c r="B1214" s="22">
        <v>42.97</v>
      </c>
    </row>
    <row r="1215" spans="1:2" x14ac:dyDescent="0.15">
      <c r="A1215" s="21">
        <v>44497</v>
      </c>
      <c r="B1215" s="22">
        <v>43.18</v>
      </c>
    </row>
    <row r="1216" spans="1:2" x14ac:dyDescent="0.15">
      <c r="A1216" s="21">
        <v>44498</v>
      </c>
      <c r="B1216" s="22">
        <v>43.74</v>
      </c>
    </row>
    <row r="1217" spans="1:2" x14ac:dyDescent="0.15">
      <c r="A1217" s="21">
        <v>44501</v>
      </c>
      <c r="B1217" s="22">
        <v>43.64</v>
      </c>
    </row>
    <row r="1218" spans="1:2" x14ac:dyDescent="0.15">
      <c r="A1218" s="21">
        <v>44502</v>
      </c>
      <c r="B1218" s="22">
        <v>45.45</v>
      </c>
    </row>
    <row r="1219" spans="1:2" x14ac:dyDescent="0.15">
      <c r="A1219" s="21">
        <v>44503</v>
      </c>
      <c r="B1219" s="22">
        <v>44.82</v>
      </c>
    </row>
    <row r="1220" spans="1:2" x14ac:dyDescent="0.15">
      <c r="A1220" s="21">
        <v>44504</v>
      </c>
      <c r="B1220" s="22">
        <v>43.85</v>
      </c>
    </row>
    <row r="1221" spans="1:2" x14ac:dyDescent="0.15">
      <c r="A1221" s="21">
        <v>44505</v>
      </c>
      <c r="B1221" s="22">
        <v>48.61</v>
      </c>
    </row>
    <row r="1222" spans="1:2" x14ac:dyDescent="0.15">
      <c r="A1222" s="21">
        <v>44508</v>
      </c>
      <c r="B1222" s="22">
        <v>48.33</v>
      </c>
    </row>
    <row r="1223" spans="1:2" x14ac:dyDescent="0.15">
      <c r="A1223" s="21">
        <v>44509</v>
      </c>
      <c r="B1223" s="22">
        <v>47.3</v>
      </c>
    </row>
    <row r="1224" spans="1:2" x14ac:dyDescent="0.15">
      <c r="A1224" s="21">
        <v>44510</v>
      </c>
      <c r="B1224" s="22">
        <v>49.02</v>
      </c>
    </row>
    <row r="1225" spans="1:2" x14ac:dyDescent="0.15">
      <c r="A1225" s="21">
        <v>44511</v>
      </c>
      <c r="B1225" s="22">
        <v>50.18</v>
      </c>
    </row>
    <row r="1226" spans="1:2" x14ac:dyDescent="0.15">
      <c r="A1226" s="21">
        <v>44512</v>
      </c>
      <c r="B1226" s="22">
        <v>49.73</v>
      </c>
    </row>
    <row r="1227" spans="1:2" x14ac:dyDescent="0.15">
      <c r="A1227" s="21">
        <v>44515</v>
      </c>
      <c r="B1227" s="22">
        <v>49.65</v>
      </c>
    </row>
    <row r="1228" spans="1:2" x14ac:dyDescent="0.15">
      <c r="A1228" s="21">
        <v>44516</v>
      </c>
      <c r="B1228" s="22">
        <v>49.6</v>
      </c>
    </row>
    <row r="1229" spans="1:2" x14ac:dyDescent="0.15">
      <c r="A1229" s="21">
        <v>44517</v>
      </c>
      <c r="B1229" s="22">
        <v>50.87</v>
      </c>
    </row>
    <row r="1230" spans="1:2" x14ac:dyDescent="0.15">
      <c r="A1230" s="21">
        <v>44518</v>
      </c>
      <c r="B1230" s="22">
        <v>51.41</v>
      </c>
    </row>
    <row r="1231" spans="1:2" x14ac:dyDescent="0.15">
      <c r="A1231" s="21">
        <v>44519</v>
      </c>
      <c r="B1231" s="22">
        <v>50.8</v>
      </c>
    </row>
    <row r="1232" spans="1:2" x14ac:dyDescent="0.15">
      <c r="A1232" s="21">
        <v>44522</v>
      </c>
      <c r="B1232" s="22">
        <v>51.2</v>
      </c>
    </row>
    <row r="1233" spans="1:2" x14ac:dyDescent="0.15">
      <c r="A1233" s="21">
        <v>44523</v>
      </c>
      <c r="B1233" s="22">
        <v>51.08</v>
      </c>
    </row>
    <row r="1234" spans="1:2" x14ac:dyDescent="0.15">
      <c r="A1234" s="21">
        <v>44524</v>
      </c>
      <c r="B1234" s="22">
        <v>50.89</v>
      </c>
    </row>
    <row r="1235" spans="1:2" x14ac:dyDescent="0.15">
      <c r="A1235" s="21">
        <v>44526</v>
      </c>
      <c r="B1235" s="22">
        <v>54</v>
      </c>
    </row>
    <row r="1236" spans="1:2" x14ac:dyDescent="0.15">
      <c r="A1236" s="21">
        <v>44529</v>
      </c>
      <c r="B1236" s="22">
        <v>52.4</v>
      </c>
    </row>
    <row r="1237" spans="1:2" x14ac:dyDescent="0.15">
      <c r="A1237" s="21">
        <v>44530</v>
      </c>
      <c r="B1237" s="22">
        <v>53.73</v>
      </c>
    </row>
    <row r="1238" spans="1:2" x14ac:dyDescent="0.15">
      <c r="A1238" s="21">
        <v>44531</v>
      </c>
      <c r="B1238" s="22">
        <v>54.68</v>
      </c>
    </row>
    <row r="1239" spans="1:2" x14ac:dyDescent="0.15">
      <c r="A1239" s="21">
        <v>44532</v>
      </c>
      <c r="B1239" s="22">
        <v>53.04</v>
      </c>
    </row>
    <row r="1240" spans="1:2" x14ac:dyDescent="0.15">
      <c r="A1240" s="21">
        <v>44533</v>
      </c>
      <c r="B1240" s="22">
        <v>54.27</v>
      </c>
    </row>
    <row r="1241" spans="1:2" x14ac:dyDescent="0.15">
      <c r="A1241" s="21">
        <v>44536</v>
      </c>
      <c r="B1241" s="22">
        <v>51.48</v>
      </c>
    </row>
    <row r="1242" spans="1:2" x14ac:dyDescent="0.15">
      <c r="A1242" s="21">
        <v>44537</v>
      </c>
      <c r="B1242" s="22">
        <v>51.72</v>
      </c>
    </row>
    <row r="1243" spans="1:2" x14ac:dyDescent="0.15">
      <c r="A1243" s="21">
        <v>44538</v>
      </c>
      <c r="B1243" s="22">
        <v>51.4</v>
      </c>
    </row>
    <row r="1244" spans="1:2" x14ac:dyDescent="0.15">
      <c r="A1244" s="21">
        <v>44539</v>
      </c>
      <c r="B1244" s="22">
        <v>52.08</v>
      </c>
    </row>
    <row r="1245" spans="1:2" x14ac:dyDescent="0.15">
      <c r="A1245" s="21">
        <v>44540</v>
      </c>
      <c r="B1245" s="22">
        <v>52.78</v>
      </c>
    </row>
    <row r="1246" spans="1:2" x14ac:dyDescent="0.15">
      <c r="A1246" s="21">
        <v>44543</v>
      </c>
      <c r="B1246" s="22">
        <v>55.2</v>
      </c>
    </row>
    <row r="1247" spans="1:2" x14ac:dyDescent="0.15">
      <c r="A1247" s="21">
        <v>44544</v>
      </c>
      <c r="B1247" s="22">
        <v>55.54</v>
      </c>
    </row>
    <row r="1248" spans="1:2" x14ac:dyDescent="0.15">
      <c r="A1248" s="21">
        <v>44545</v>
      </c>
      <c r="B1248" s="22">
        <v>58.8</v>
      </c>
    </row>
    <row r="1249" spans="1:2" x14ac:dyDescent="0.15">
      <c r="A1249" s="21">
        <v>44546</v>
      </c>
      <c r="B1249" s="22">
        <v>61.25</v>
      </c>
    </row>
    <row r="1250" spans="1:2" x14ac:dyDescent="0.15">
      <c r="A1250" s="21">
        <v>44547</v>
      </c>
      <c r="B1250" s="22">
        <v>59.48</v>
      </c>
    </row>
    <row r="1251" spans="1:2" x14ac:dyDescent="0.15">
      <c r="A1251" s="21">
        <v>44550</v>
      </c>
      <c r="B1251" s="22">
        <v>61.02</v>
      </c>
    </row>
    <row r="1252" spans="1:2" x14ac:dyDescent="0.15">
      <c r="A1252" s="21">
        <v>44551</v>
      </c>
      <c r="B1252" s="22">
        <v>58.95</v>
      </c>
    </row>
    <row r="1253" spans="1:2" x14ac:dyDescent="0.15">
      <c r="A1253" s="21">
        <v>44552</v>
      </c>
      <c r="B1253" s="22">
        <v>59.55</v>
      </c>
    </row>
    <row r="1254" spans="1:2" x14ac:dyDescent="0.15">
      <c r="A1254" s="21">
        <v>44553</v>
      </c>
      <c r="B1254" s="22">
        <v>58.71</v>
      </c>
    </row>
    <row r="1255" spans="1:2" x14ac:dyDescent="0.15">
      <c r="A1255" s="21">
        <v>44557</v>
      </c>
      <c r="B1255" s="22">
        <v>59.2</v>
      </c>
    </row>
    <row r="1256" spans="1:2" x14ac:dyDescent="0.15">
      <c r="A1256" s="21">
        <v>44558</v>
      </c>
      <c r="B1256" s="22">
        <v>58.01</v>
      </c>
    </row>
    <row r="1257" spans="1:2" x14ac:dyDescent="0.15">
      <c r="A1257" s="21">
        <v>44559</v>
      </c>
      <c r="B1257" s="22">
        <v>57.58</v>
      </c>
    </row>
    <row r="1258" spans="1:2" x14ac:dyDescent="0.15">
      <c r="A1258" s="21">
        <v>44560</v>
      </c>
      <c r="B1258" s="22">
        <v>58.4</v>
      </c>
    </row>
    <row r="1259" spans="1:2" x14ac:dyDescent="0.15">
      <c r="A1259" s="21">
        <v>44561</v>
      </c>
      <c r="B1259" s="22">
        <v>59.05</v>
      </c>
    </row>
    <row r="1260" spans="1:2" x14ac:dyDescent="0.15">
      <c r="A1260" s="21">
        <v>44564</v>
      </c>
      <c r="B1260" s="22">
        <v>56.65</v>
      </c>
    </row>
    <row r="1261" spans="1:2" x14ac:dyDescent="0.15">
      <c r="A1261" s="21">
        <v>44565</v>
      </c>
      <c r="B1261" s="22">
        <v>54.53</v>
      </c>
    </row>
    <row r="1262" spans="1:2" x14ac:dyDescent="0.15">
      <c r="A1262" s="21">
        <v>44566</v>
      </c>
      <c r="B1262" s="22">
        <v>55.63</v>
      </c>
    </row>
    <row r="1263" spans="1:2" x14ac:dyDescent="0.15">
      <c r="A1263" s="21">
        <v>44567</v>
      </c>
      <c r="B1263" s="22">
        <v>54.84</v>
      </c>
    </row>
    <row r="1264" spans="1:2" x14ac:dyDescent="0.15">
      <c r="A1264" s="21">
        <v>44568</v>
      </c>
      <c r="B1264" s="22">
        <v>55.72</v>
      </c>
    </row>
    <row r="1265" spans="1:2" x14ac:dyDescent="0.15">
      <c r="A1265" s="21">
        <v>44571</v>
      </c>
      <c r="B1265" s="22">
        <v>56.24</v>
      </c>
    </row>
    <row r="1266" spans="1:2" x14ac:dyDescent="0.15">
      <c r="A1266" s="21">
        <v>44572</v>
      </c>
      <c r="B1266" s="22">
        <v>56.69</v>
      </c>
    </row>
    <row r="1267" spans="1:2" x14ac:dyDescent="0.15">
      <c r="A1267" s="21">
        <v>44573</v>
      </c>
      <c r="B1267" s="22">
        <v>56.65</v>
      </c>
    </row>
    <row r="1268" spans="1:2" x14ac:dyDescent="0.15">
      <c r="A1268" s="21">
        <v>44574</v>
      </c>
      <c r="B1268" s="22">
        <v>55.54</v>
      </c>
    </row>
    <row r="1269" spans="1:2" x14ac:dyDescent="0.15">
      <c r="A1269" s="21">
        <v>44575</v>
      </c>
      <c r="B1269" s="22">
        <v>54.95</v>
      </c>
    </row>
    <row r="1270" spans="1:2" x14ac:dyDescent="0.15">
      <c r="A1270" s="21">
        <v>44579</v>
      </c>
      <c r="B1270" s="22">
        <v>54.11</v>
      </c>
    </row>
    <row r="1271" spans="1:2" x14ac:dyDescent="0.15">
      <c r="A1271" s="21">
        <v>44580</v>
      </c>
      <c r="B1271" s="22">
        <v>53.54</v>
      </c>
    </row>
    <row r="1272" spans="1:2" x14ac:dyDescent="0.15">
      <c r="A1272" s="21">
        <v>44581</v>
      </c>
      <c r="B1272" s="22">
        <v>54.05</v>
      </c>
    </row>
    <row r="1273" spans="1:2" x14ac:dyDescent="0.15">
      <c r="A1273" s="21">
        <v>44582</v>
      </c>
      <c r="B1273" s="22">
        <v>52.79</v>
      </c>
    </row>
    <row r="1274" spans="1:2" x14ac:dyDescent="0.15">
      <c r="A1274" s="21">
        <v>44585</v>
      </c>
      <c r="B1274" s="22">
        <v>51.54</v>
      </c>
    </row>
    <row r="1275" spans="1:2" x14ac:dyDescent="0.15">
      <c r="A1275" s="21">
        <v>44586</v>
      </c>
      <c r="B1275" s="22">
        <v>52.54</v>
      </c>
    </row>
    <row r="1276" spans="1:2" x14ac:dyDescent="0.15">
      <c r="A1276" s="21">
        <v>44587</v>
      </c>
      <c r="B1276" s="22">
        <v>53.01</v>
      </c>
    </row>
    <row r="1277" spans="1:2" x14ac:dyDescent="0.15">
      <c r="A1277" s="21">
        <v>44588</v>
      </c>
      <c r="B1277" s="22">
        <v>53.37</v>
      </c>
    </row>
    <row r="1278" spans="1:2" x14ac:dyDescent="0.15">
      <c r="A1278" s="21">
        <v>44589</v>
      </c>
      <c r="B1278" s="22">
        <v>54.33</v>
      </c>
    </row>
    <row r="1279" spans="1:2" x14ac:dyDescent="0.15">
      <c r="A1279" s="21">
        <v>44592</v>
      </c>
      <c r="B1279" s="22">
        <v>52.69</v>
      </c>
    </row>
    <row r="1280" spans="1:2" x14ac:dyDescent="0.15">
      <c r="A1280" s="21">
        <v>44593</v>
      </c>
      <c r="B1280" s="22">
        <v>53.07</v>
      </c>
    </row>
    <row r="1281" spans="1:2" x14ac:dyDescent="0.15">
      <c r="A1281" s="21">
        <v>44594</v>
      </c>
      <c r="B1281" s="22">
        <v>53.86</v>
      </c>
    </row>
    <row r="1282" spans="1:2" x14ac:dyDescent="0.15">
      <c r="A1282" s="21">
        <v>44595</v>
      </c>
      <c r="B1282" s="22">
        <v>53.38</v>
      </c>
    </row>
    <row r="1283" spans="1:2" x14ac:dyDescent="0.15">
      <c r="A1283" s="21">
        <v>44596</v>
      </c>
      <c r="B1283" s="22">
        <v>53</v>
      </c>
    </row>
    <row r="1284" spans="1:2" x14ac:dyDescent="0.15">
      <c r="A1284" s="21">
        <v>44599</v>
      </c>
      <c r="B1284" s="22">
        <v>53.21</v>
      </c>
    </row>
    <row r="1285" spans="1:2" x14ac:dyDescent="0.15">
      <c r="A1285" s="21">
        <v>44600</v>
      </c>
      <c r="B1285" s="22">
        <v>51.7</v>
      </c>
    </row>
    <row r="1286" spans="1:2" x14ac:dyDescent="0.15">
      <c r="A1286" s="21">
        <v>44601</v>
      </c>
      <c r="B1286" s="22">
        <v>51.47</v>
      </c>
    </row>
    <row r="1287" spans="1:2" x14ac:dyDescent="0.15">
      <c r="A1287" s="21">
        <v>44602</v>
      </c>
      <c r="B1287" s="22">
        <v>50.6</v>
      </c>
    </row>
    <row r="1288" spans="1:2" x14ac:dyDescent="0.15">
      <c r="A1288" s="21">
        <v>44603</v>
      </c>
      <c r="B1288" s="22">
        <v>50.78</v>
      </c>
    </row>
    <row r="1289" spans="1:2" x14ac:dyDescent="0.15">
      <c r="A1289" s="21">
        <v>44606</v>
      </c>
      <c r="B1289" s="22">
        <v>49.8</v>
      </c>
    </row>
    <row r="1290" spans="1:2" x14ac:dyDescent="0.15">
      <c r="A1290" s="21">
        <v>44607</v>
      </c>
      <c r="B1290" s="22">
        <v>49.79</v>
      </c>
    </row>
    <row r="1291" spans="1:2" x14ac:dyDescent="0.15">
      <c r="A1291" s="21">
        <v>44608</v>
      </c>
      <c r="B1291" s="22">
        <v>49.68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HeadingPairs>
  <TitlesOfParts>
    <vt:vector size="7" baseType="lpstr">
      <vt:lpstr>Pfizer</vt:lpstr>
      <vt:lpstr>Share price history</vt:lpstr>
      <vt:lpstr>_FY2017</vt:lpstr>
      <vt:lpstr>_FY2018</vt:lpstr>
      <vt:lpstr>_FY2019</vt:lpstr>
      <vt:lpstr>_FY2020</vt:lpstr>
      <vt:lpstr>_FY2021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Beech</dc:creator>
  <cp:lastModifiedBy>Greg Beech</cp:lastModifiedBy>
  <dcterms:created xsi:type="dcterms:W3CDTF">2022-02-17T13:14:37Z</dcterms:created>
  <dcterms:modified xsi:type="dcterms:W3CDTF">2022-03-05T08:24:04Z</dcterms:modified>
</cp:coreProperties>
</file>